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Assumptions" sheetId="2" state="visible" r:id="rId4"/>
    <sheet name="Pro Form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<sst xmlns="http://schemas.openxmlformats.org/spreadsheetml/2006/main" count="75" uniqueCount="67">
  <si>
    <t xml:space="preserve">3-Year Pro Forma with Scenarios</t>
  </si>
  <si>
    <t xml:space="preserve">Bean Counter Buddy · Free template</t>
  </si>
  <si>
    <t xml:space="preserve">A 3-year projected income statement driven by a small set of assumptions, with Bear, Base, and Bull cases. Switch scenarios with one dropdown, and compare all three side by side.</t>
  </si>
  <si>
    <t xml:space="preserve">HOW TO USE</t>
  </si>
  <si>
    <t xml:space="preserve">1.</t>
  </si>
  <si>
    <t xml:space="preserve">Assumptions tab: enter your base-year (most recent full year) revenue.</t>
  </si>
  <si>
    <t xml:space="preserve">2.</t>
  </si>
  <si>
    <t xml:space="preserve">Fill in growth, margin, and expense assumptions for each scenario.</t>
  </si>
  <si>
    <t xml:space="preserve">3.</t>
  </si>
  <si>
    <t xml:space="preserve">Choose the active scenario from the dropdown.</t>
  </si>
  <si>
    <t xml:space="preserve">4.</t>
  </si>
  <si>
    <t xml:space="preserve">Pro Forma tab shows the 3-year projection for the active scenario; the comparison table shows all three.</t>
  </si>
  <si>
    <t xml:space="preserve">COLOR KEY</t>
  </si>
  <si>
    <t xml:space="preserve">Blue text on yellow = input cells you fill in</t>
  </si>
  <si>
    <t xml:space="preserve">Black text = formulas that calculate automatically (no need to edit)</t>
  </si>
  <si>
    <t xml:space="preserve">NOTES</t>
  </si>
  <si>
    <t xml:space="preserve">Percentages are entered as % of revenue unless noted.</t>
  </si>
  <si>
    <t xml:space="preserve">Keep assumptions defensible: base growth on pipeline, pricing, and capacity — not hope.</t>
  </si>
  <si>
    <t xml:space="preserve">This template is provided for general informational purposes and is not tax, legal, or accounting advice. Confirm rates and rules with your CPA or the relevant agency before relying on them.</t>
  </si>
  <si>
    <t xml:space="preserve">Pro Forma Assumptions</t>
  </si>
  <si>
    <t xml:space="preserve">Bean Counter Buddy</t>
  </si>
  <si>
    <t xml:space="preserve">Legend:</t>
  </si>
  <si>
    <t xml:space="preserve">Input (edit me)</t>
  </si>
  <si>
    <t xml:space="preserve">Formula (auto)</t>
  </si>
  <si>
    <t xml:space="preserve">Base-year revenue (actual)</t>
  </si>
  <si>
    <t xml:space="preserve">Active scenario</t>
  </si>
  <si>
    <t xml:space="preserve">Base</t>
  </si>
  <si>
    <t xml:space="preserve">Assumption</t>
  </si>
  <si>
    <t xml:space="preserve">Bear</t>
  </si>
  <si>
    <t xml:space="preserve">Bull</t>
  </si>
  <si>
    <t xml:space="preserve">Active</t>
  </si>
  <si>
    <t xml:space="preserve">Revenue growth — Year 1</t>
  </si>
  <si>
    <t xml:space="preserve">Revenue growth — Year 2</t>
  </si>
  <si>
    <t xml:space="preserve">Revenue growth — Year 3</t>
  </si>
  <si>
    <t xml:space="preserve">Gross margin</t>
  </si>
  <si>
    <t xml:space="preserve">Payroll (non-direct) % of revenue</t>
  </si>
  <si>
    <t xml:space="preserve">Other operating expenses % of revenue</t>
  </si>
  <si>
    <t xml:space="preserve">Depreciation &amp; amortization ($/yr)</t>
  </si>
  <si>
    <t xml:space="preserve">Interest expense ($/yr)</t>
  </si>
  <si>
    <t xml:space="preserve">Income tax rate (on positive pre-tax income)</t>
  </si>
  <si>
    <t xml:space="preserve">3-Year Pro Forma Income Statement</t>
  </si>
  <si>
    <t xml:space="preserve">Scenario:</t>
  </si>
  <si>
    <t xml:space="preserve">($)</t>
  </si>
  <si>
    <t xml:space="preserve">Base Year</t>
  </si>
  <si>
    <t xml:space="preserve">Year 1</t>
  </si>
  <si>
    <t xml:space="preserve">Year 2</t>
  </si>
  <si>
    <t xml:space="preserve">Year 3</t>
  </si>
  <si>
    <t xml:space="preserve">Revenue</t>
  </si>
  <si>
    <t xml:space="preserve">Growth %</t>
  </si>
  <si>
    <t xml:space="preserve">Cost of Sales</t>
  </si>
  <si>
    <t xml:space="preserve">Gross Profit</t>
  </si>
  <si>
    <t xml:space="preserve">Gross Margin %</t>
  </si>
  <si>
    <t xml:space="preserve">Payroll</t>
  </si>
  <si>
    <t xml:space="preserve">Other Operating Expenses</t>
  </si>
  <si>
    <t xml:space="preserve">EBITDA</t>
  </si>
  <si>
    <t xml:space="preserve">EBITDA Margin %</t>
  </si>
  <si>
    <t xml:space="preserve">Depreciation &amp; Amortization</t>
  </si>
  <si>
    <t xml:space="preserve">Interest Expense</t>
  </si>
  <si>
    <t xml:space="preserve">Pre-Tax Income</t>
  </si>
  <si>
    <t xml:space="preserve">Income Taxes</t>
  </si>
  <si>
    <t xml:space="preserve">Net Income</t>
  </si>
  <si>
    <t xml:space="preserve">Net Margin %</t>
  </si>
  <si>
    <t xml:space="preserve">SCENARIO COMPARISON — YEAR 3</t>
  </si>
  <si>
    <t xml:space="preserve">Year 3 Revenue</t>
  </si>
  <si>
    <t xml:space="preserve">Year 3 EBITDA</t>
  </si>
  <si>
    <t xml:space="preserve">Year 3 EBITDA Margin</t>
  </si>
  <si>
    <t xml:space="preserve">Year 3 Net Income</t>
  </si>
</sst>
</file>

<file path=xl/styles.xml><?xml version="1.0" encoding="utf-8"?>
<styleSheet xmlns="http://schemas.openxmlformats.org/spreadsheetml/2006/main">
  <numFmts count="4">
    <numFmt numFmtId="164" formatCode="General"/>
    <numFmt numFmtId="165" formatCode="\$#,##0;&quot;($&quot;#,##0\);\-"/>
    <numFmt numFmtId="166" formatCode="0"/>
    <numFmt numFmtId="167" formatCode="0.0%;\(0.0%\);\-"/>
  </numFmts>
  <fonts count="21">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10"/>
      <color rgb="FF0F1F3D"/>
      <name val="Arial"/>
      <family val="0"/>
      <charset val="1"/>
    </font>
    <font>
      <sz val="8"/>
      <color rgb="FF8099B4"/>
      <name val="Arial"/>
      <family val="0"/>
      <charset val="1"/>
    </font>
    <font>
      <b val="true"/>
      <sz val="9"/>
      <color rgb="FFFFFFFF"/>
      <name val="Arial"/>
      <family val="0"/>
      <charset val="1"/>
    </font>
    <font>
      <b val="true"/>
      <sz val="10"/>
      <color rgb="FF000000"/>
      <name val="Arial"/>
      <family val="0"/>
      <charset val="1"/>
    </font>
    <font>
      <sz val="10"/>
      <color rgb="FF000000"/>
      <name val="Arial"/>
      <family val="0"/>
      <charset val="1"/>
    </font>
  </fonts>
  <fills count="5">
    <fill>
      <patternFill patternType="none"/>
    </fill>
    <fill>
      <patternFill patternType="gray125"/>
    </fill>
    <fill>
      <patternFill patternType="solid">
        <fgColor rgb="FFFFF9DB"/>
        <bgColor rgb="FFF2F5F9"/>
      </patternFill>
    </fill>
    <fill>
      <patternFill patternType="solid">
        <fgColor rgb="FFF2F5F9"/>
        <bgColor rgb="FFFFFFFF"/>
      </patternFill>
    </fill>
    <fill>
      <patternFill patternType="solid">
        <fgColor rgb="FF0F1F3D"/>
        <bgColor rgb="FF333333"/>
      </patternFill>
    </fill>
  </fills>
  <borders count="4">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 diagonalUp="false" diagonalDown="false">
      <left/>
      <right/>
      <top style="thin">
        <color rgb="FF0F1F3D"/>
      </top>
      <bottom/>
      <diagonal/>
    </border>
    <border diagonalUp="false" diagonalDown="false">
      <left/>
      <right/>
      <top style="thin">
        <color rgb="FF0F1F3D"/>
      </top>
      <bottom style="double">
        <color rgb="FF0F1F3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2" borderId="1" xfId="0" applyFont="true" applyBorder="true" applyAlignment="false" applyProtection="false">
      <alignment horizontal="general" vertical="bottom" textRotation="0" wrapText="false" indent="0" shrinkToFit="false"/>
      <protection locked="tru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5" fontId="8" fillId="2" borderId="1" xfId="0" applyFont="true" applyBorder="true" applyAlignment="false" applyProtection="false">
      <alignment horizontal="general" vertical="bottom" textRotation="0" wrapText="false" indent="0" shrinkToFit="false"/>
      <protection locked="true" hidden="false"/>
    </xf>
    <xf numFmtId="166" fontId="17" fillId="0" borderId="0" xfId="0" applyFont="true" applyBorder="false" applyAlignment="false" applyProtection="false">
      <alignment horizontal="general" vertical="bottom" textRotation="0" wrapText="false" indent="0" shrinkToFit="false"/>
      <protection locked="true" hidden="false"/>
    </xf>
    <xf numFmtId="164" fontId="18" fillId="4"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7" fontId="8" fillId="2" borderId="1" xfId="0" applyFont="true" applyBorder="true" applyAlignment="false" applyProtection="false">
      <alignment horizontal="general" vertical="bottom" textRotation="0" wrapText="false" indent="0" shrinkToFit="false"/>
      <protection locked="true" hidden="false"/>
    </xf>
    <xf numFmtId="167" fontId="19" fillId="0" borderId="0" xfId="0" applyFont="true" applyBorder="false" applyAlignment="false" applyProtection="false">
      <alignment horizontal="general" vertical="bottom" textRotation="0" wrapText="false" indent="0" shrinkToFit="false"/>
      <protection locked="true" hidden="false"/>
    </xf>
    <xf numFmtId="165" fontId="19"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7" fontId="20" fillId="0" borderId="0" xfId="0" applyFont="true" applyBorder="false" applyAlignment="false" applyProtection="false">
      <alignment horizontal="general" vertical="bottom" textRotation="0" wrapText="false" indent="0" shrinkToFit="false"/>
      <protection locked="true" hidden="false"/>
    </xf>
    <xf numFmtId="165" fontId="20" fillId="0" borderId="0" xfId="0" applyFont="true" applyBorder="false" applyAlignment="false" applyProtection="false">
      <alignment horizontal="general" vertical="bottom" textRotation="0" wrapText="false" indent="0" shrinkToFit="false"/>
      <protection locked="true" hidden="false"/>
    </xf>
    <xf numFmtId="165" fontId="19" fillId="0" borderId="2" xfId="0" applyFont="true" applyBorder="true" applyAlignment="false" applyProtection="false">
      <alignment horizontal="general" vertical="bottom" textRotation="0" wrapText="false" indent="0" shrinkToFit="false"/>
      <protection locked="true" hidden="false"/>
    </xf>
    <xf numFmtId="165" fontId="20" fillId="0" borderId="2" xfId="0" applyFont="true" applyBorder="true" applyAlignment="false" applyProtection="false">
      <alignment horizontal="general" vertical="bottom" textRotation="0" wrapText="false" indent="0" shrinkToFit="false"/>
      <protection locked="true" hidden="false"/>
    </xf>
    <xf numFmtId="165" fontId="19" fillId="0" borderId="3"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DB"/>
      <rgbColor rgb="FFF2F5F9"/>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A6080"/>
      <rgbColor rgb="FF8099B4"/>
      <rgbColor rgb="FF0F1F3D"/>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1" customFormat="false" ht="22.05" hidden="false" customHeight="false" outlineLevel="0" collapsed="false">
      <c r="B1" s="1" t="s">
        <v>0</v>
      </c>
    </row>
    <row r="2" customFormat="false" ht="15" hidden="false" customHeight="false" outlineLevel="0" collapsed="false">
      <c r="B2" s="2" t="s">
        <v>1</v>
      </c>
    </row>
    <row r="4" customFormat="false" ht="45" hidden="false" customHeight="true" outlineLevel="0" collapsed="false">
      <c r="B4" s="3" t="s">
        <v>2</v>
      </c>
    </row>
    <row r="6" customFormat="false" ht="15" hidden="false" customHeight="false" outlineLevel="0" collapsed="false">
      <c r="B6" s="4" t="s">
        <v>3</v>
      </c>
    </row>
    <row r="7" customFormat="false" ht="15.75" hidden="false" customHeight="true" outlineLevel="0" collapsed="false">
      <c r="A7" s="4" t="s">
        <v>4</v>
      </c>
      <c r="B7" s="3" t="s">
        <v>5</v>
      </c>
    </row>
    <row r="8" customFormat="false" ht="15.75" hidden="false" customHeight="true" outlineLevel="0" collapsed="false">
      <c r="A8" s="4" t="s">
        <v>6</v>
      </c>
      <c r="B8" s="3" t="s">
        <v>7</v>
      </c>
    </row>
    <row r="9" customFormat="false" ht="15.75" hidden="false" customHeight="true" outlineLevel="0" collapsed="false">
      <c r="A9" s="4" t="s">
        <v>8</v>
      </c>
      <c r="B9" s="3" t="s">
        <v>9</v>
      </c>
    </row>
    <row r="10" customFormat="false" ht="30" hidden="false" customHeight="true" outlineLevel="0" collapsed="false">
      <c r="A10" s="4" t="s">
        <v>10</v>
      </c>
      <c r="B10" s="3" t="s">
        <v>11</v>
      </c>
    </row>
    <row r="12" customFormat="false" ht="15" hidden="false" customHeight="false" outlineLevel="0" collapsed="false">
      <c r="B12" s="4" t="s">
        <v>12</v>
      </c>
    </row>
    <row r="13" customFormat="false" ht="15" hidden="false" customHeight="false" outlineLevel="0" collapsed="false">
      <c r="B13" s="5" t="s">
        <v>13</v>
      </c>
    </row>
    <row r="14" customFormat="false" ht="15" hidden="false" customHeight="false" outlineLevel="0" collapsed="false">
      <c r="B14" s="6" t="s">
        <v>14</v>
      </c>
    </row>
    <row r="16" customFormat="false" ht="15" hidden="false" customHeight="false" outlineLevel="0" collapsed="false">
      <c r="B16" s="4" t="s">
        <v>15</v>
      </c>
    </row>
    <row r="17" customFormat="false" ht="15" hidden="false" customHeight="true" outlineLevel="0" collapsed="false">
      <c r="B17" s="7" t="s">
        <v>16</v>
      </c>
    </row>
    <row r="18" customFormat="false" ht="15" hidden="false" customHeight="true" outlineLevel="0" collapsed="false">
      <c r="B18" s="7" t="s">
        <v>17</v>
      </c>
    </row>
    <row r="20" customFormat="false" ht="25.5" hidden="false" customHeight="true" outlineLevel="0" collapsed="false">
      <c r="B20" s="8" t="s">
        <v>18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4" min="2" style="0" width="13"/>
    <col collapsed="false" customWidth="true" hidden="false" outlineLevel="0" max="5" min="5" style="0" width="14"/>
  </cols>
  <sheetData>
    <row r="1" customFormat="false" ht="19.7" hidden="false" customHeight="false" outlineLevel="0" collapsed="false">
      <c r="A1" s="9" t="s">
        <v>19</v>
      </c>
    </row>
    <row r="2" customFormat="false" ht="15" hidden="false" customHeight="false" outlineLevel="0" collapsed="false">
      <c r="A2" s="2" t="s">
        <v>20</v>
      </c>
    </row>
    <row r="3" customFormat="false" ht="15" hidden="false" customHeight="false" outlineLevel="0" collapsed="false">
      <c r="A3" s="10" t="s">
        <v>21</v>
      </c>
      <c r="B3" s="11" t="s">
        <v>22</v>
      </c>
      <c r="C3" s="12" t="s">
        <v>23</v>
      </c>
    </row>
    <row r="5" customFormat="false" ht="15" hidden="false" customHeight="false" outlineLevel="0" collapsed="false">
      <c r="A5" s="13" t="s">
        <v>24</v>
      </c>
      <c r="B5" s="14" t="n">
        <v>2000000</v>
      </c>
    </row>
    <row r="6" customFormat="false" ht="15" hidden="false" customHeight="false" outlineLevel="0" collapsed="false">
      <c r="A6" s="13" t="s">
        <v>25</v>
      </c>
      <c r="B6" s="5" t="s">
        <v>26</v>
      </c>
      <c r="C6" s="15" t="n">
        <f aca="false">MATCH(B6,B8:D8,0)</f>
        <v>2</v>
      </c>
    </row>
    <row r="8" customFormat="false" ht="30" hidden="false" customHeight="true" outlineLevel="0" collapsed="false">
      <c r="A8" s="13" t="s">
        <v>27</v>
      </c>
      <c r="B8" s="16" t="s">
        <v>28</v>
      </c>
      <c r="C8" s="16" t="s">
        <v>26</v>
      </c>
      <c r="D8" s="16" t="s">
        <v>29</v>
      </c>
      <c r="E8" s="16" t="s">
        <v>30</v>
      </c>
    </row>
    <row r="9" customFormat="false" ht="15" hidden="false" customHeight="false" outlineLevel="0" collapsed="false">
      <c r="A9" s="17" t="s">
        <v>31</v>
      </c>
      <c r="B9" s="18" t="n">
        <v>0</v>
      </c>
      <c r="C9" s="18" t="n">
        <v>0.15</v>
      </c>
      <c r="D9" s="18" t="n">
        <v>0.3</v>
      </c>
      <c r="E9" s="19" t="n">
        <f aca="false">INDEX(B9:D9,$C$6)</f>
        <v>0.15</v>
      </c>
    </row>
    <row r="10" customFormat="false" ht="15" hidden="false" customHeight="false" outlineLevel="0" collapsed="false">
      <c r="A10" s="17" t="s">
        <v>32</v>
      </c>
      <c r="B10" s="18" t="n">
        <v>0.03</v>
      </c>
      <c r="C10" s="18" t="n">
        <v>0.15</v>
      </c>
      <c r="D10" s="18" t="n">
        <v>0.25</v>
      </c>
      <c r="E10" s="19" t="n">
        <f aca="false">INDEX(B10:D10,$C$6)</f>
        <v>0.15</v>
      </c>
    </row>
    <row r="11" customFormat="false" ht="15" hidden="false" customHeight="false" outlineLevel="0" collapsed="false">
      <c r="A11" s="17" t="s">
        <v>33</v>
      </c>
      <c r="B11" s="18" t="n">
        <v>0.03</v>
      </c>
      <c r="C11" s="18" t="n">
        <v>0.12</v>
      </c>
      <c r="D11" s="18" t="n">
        <v>0.2</v>
      </c>
      <c r="E11" s="19" t="n">
        <f aca="false">INDEX(B11:D11,$C$6)</f>
        <v>0.12</v>
      </c>
    </row>
    <row r="12" customFormat="false" ht="15" hidden="false" customHeight="false" outlineLevel="0" collapsed="false">
      <c r="A12" s="17" t="s">
        <v>34</v>
      </c>
      <c r="B12" s="18" t="n">
        <v>0.32</v>
      </c>
      <c r="C12" s="18" t="n">
        <v>0.36</v>
      </c>
      <c r="D12" s="18" t="n">
        <v>0.4</v>
      </c>
      <c r="E12" s="19" t="n">
        <f aca="false">INDEX(B12:D12,$C$6)</f>
        <v>0.36</v>
      </c>
    </row>
    <row r="13" customFormat="false" ht="15" hidden="false" customHeight="false" outlineLevel="0" collapsed="false">
      <c r="A13" s="17" t="s">
        <v>35</v>
      </c>
      <c r="B13" s="18" t="n">
        <v>0.2</v>
      </c>
      <c r="C13" s="18" t="n">
        <v>0.18</v>
      </c>
      <c r="D13" s="18" t="n">
        <v>0.17</v>
      </c>
      <c r="E13" s="19" t="n">
        <f aca="false">INDEX(B13:D13,$C$6)</f>
        <v>0.18</v>
      </c>
    </row>
    <row r="14" customFormat="false" ht="15" hidden="false" customHeight="false" outlineLevel="0" collapsed="false">
      <c r="A14" s="17" t="s">
        <v>36</v>
      </c>
      <c r="B14" s="18" t="n">
        <v>0.1</v>
      </c>
      <c r="C14" s="18" t="n">
        <v>0.09</v>
      </c>
      <c r="D14" s="18" t="n">
        <v>0.085</v>
      </c>
      <c r="E14" s="19" t="n">
        <f aca="false">INDEX(B14:D14,$C$6)</f>
        <v>0.09</v>
      </c>
    </row>
    <row r="15" customFormat="false" ht="15" hidden="false" customHeight="false" outlineLevel="0" collapsed="false">
      <c r="A15" s="17" t="s">
        <v>37</v>
      </c>
      <c r="B15" s="14" t="n">
        <v>40000</v>
      </c>
      <c r="C15" s="14" t="n">
        <v>40000</v>
      </c>
      <c r="D15" s="14" t="n">
        <v>50000</v>
      </c>
      <c r="E15" s="20" t="n">
        <f aca="false">INDEX(B15:D15,$C$6)</f>
        <v>40000</v>
      </c>
    </row>
    <row r="16" customFormat="false" ht="15" hidden="false" customHeight="false" outlineLevel="0" collapsed="false">
      <c r="A16" s="17" t="s">
        <v>38</v>
      </c>
      <c r="B16" s="14" t="n">
        <v>15000</v>
      </c>
      <c r="C16" s="14" t="n">
        <v>12000</v>
      </c>
      <c r="D16" s="14" t="n">
        <v>12000</v>
      </c>
      <c r="E16" s="20" t="n">
        <f aca="false">INDEX(B16:D16,$C$6)</f>
        <v>12000</v>
      </c>
    </row>
    <row r="17" customFormat="false" ht="15" hidden="false" customHeight="false" outlineLevel="0" collapsed="false">
      <c r="A17" s="17" t="s">
        <v>39</v>
      </c>
      <c r="B17" s="18" t="n">
        <v>0.25</v>
      </c>
      <c r="C17" s="18" t="n">
        <v>0.25</v>
      </c>
      <c r="D17" s="18" t="n">
        <v>0.25</v>
      </c>
      <c r="E17" s="19" t="n">
        <f aca="false">INDEX(B17:D17,$C$6)</f>
        <v>0.25</v>
      </c>
    </row>
  </sheetData>
  <dataValidations count="1">
    <dataValidation allowBlank="true" errorStyle="stop" operator="between" showDropDown="false" showErrorMessage="false" showInputMessage="false" sqref="B6" type="list">
      <formula1>"Bear,Base,Bull"</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5" min="2" style="0" width="14"/>
  </cols>
  <sheetData>
    <row r="1" customFormat="false" ht="19.7" hidden="false" customHeight="false" outlineLevel="0" collapsed="false">
      <c r="A1" s="9" t="s">
        <v>40</v>
      </c>
    </row>
    <row r="2" customFormat="false" ht="15" hidden="false" customHeight="false" outlineLevel="0" collapsed="false">
      <c r="A2" s="2" t="s">
        <v>20</v>
      </c>
    </row>
    <row r="3" customFormat="false" ht="15" hidden="false" customHeight="false" outlineLevel="0" collapsed="false">
      <c r="A3" s="10" t="s">
        <v>21</v>
      </c>
      <c r="B3" s="11" t="s">
        <v>22</v>
      </c>
      <c r="C3" s="12" t="s">
        <v>23</v>
      </c>
    </row>
    <row r="5" customFormat="false" ht="15" hidden="false" customHeight="false" outlineLevel="0" collapsed="false">
      <c r="A5" s="13" t="s">
        <v>41</v>
      </c>
      <c r="B5" s="21" t="str">
        <f aca="false">Assumptions!B6</f>
        <v>Base</v>
      </c>
    </row>
    <row r="7" customFormat="false" ht="30" hidden="false" customHeight="true" outlineLevel="0" collapsed="false">
      <c r="A7" s="16" t="s">
        <v>42</v>
      </c>
      <c r="B7" s="16" t="s">
        <v>43</v>
      </c>
      <c r="C7" s="16" t="s">
        <v>44</v>
      </c>
      <c r="D7" s="16" t="s">
        <v>45</v>
      </c>
      <c r="E7" s="16" t="s">
        <v>46</v>
      </c>
    </row>
    <row r="8" customFormat="false" ht="15" hidden="false" customHeight="false" outlineLevel="0" collapsed="false">
      <c r="A8" s="13" t="s">
        <v>47</v>
      </c>
      <c r="B8" s="20" t="n">
        <f aca="false">Assumptions!B5</f>
        <v>2000000</v>
      </c>
      <c r="C8" s="20" t="n">
        <f aca="false">B8*(1+Assumptions!$E$9)</f>
        <v>2300000</v>
      </c>
      <c r="D8" s="20" t="n">
        <f aca="false">C8*(1+Assumptions!$E$10)</f>
        <v>2645000</v>
      </c>
      <c r="E8" s="20" t="n">
        <f aca="false">D8*(1+Assumptions!$E$11)</f>
        <v>2962400</v>
      </c>
    </row>
    <row r="9" customFormat="false" ht="15" hidden="false" customHeight="false" outlineLevel="0" collapsed="false">
      <c r="A9" s="17" t="s">
        <v>48</v>
      </c>
      <c r="C9" s="22" t="n">
        <f aca="false">IFERROR(C8/B8-1,0)</f>
        <v>0.15</v>
      </c>
      <c r="D9" s="22" t="n">
        <f aca="false">IFERROR(D8/C8-1,0)</f>
        <v>0.15</v>
      </c>
      <c r="E9" s="22" t="n">
        <f aca="false">IFERROR(E8/D8-1,0)</f>
        <v>0.12</v>
      </c>
    </row>
    <row r="10" customFormat="false" ht="15" hidden="false" customHeight="false" outlineLevel="0" collapsed="false">
      <c r="A10" s="17" t="s">
        <v>49</v>
      </c>
      <c r="C10" s="23" t="n">
        <f aca="false">C8*(1-Assumptions!$E$12)</f>
        <v>1472000</v>
      </c>
      <c r="D10" s="23" t="n">
        <f aca="false">D8*(1-Assumptions!$E$12)</f>
        <v>1692800</v>
      </c>
      <c r="E10" s="23" t="n">
        <f aca="false">E8*(1-Assumptions!$E$12)</f>
        <v>1895936</v>
      </c>
    </row>
    <row r="11" customFormat="false" ht="15" hidden="false" customHeight="false" outlineLevel="0" collapsed="false">
      <c r="A11" s="13" t="s">
        <v>50</v>
      </c>
      <c r="C11" s="24" t="n">
        <f aca="false">C8-C10</f>
        <v>828000</v>
      </c>
      <c r="D11" s="24" t="n">
        <f aca="false">D8-D10</f>
        <v>952200</v>
      </c>
      <c r="E11" s="24" t="n">
        <f aca="false">E8-E10</f>
        <v>1066464</v>
      </c>
    </row>
    <row r="12" customFormat="false" ht="15" hidden="false" customHeight="false" outlineLevel="0" collapsed="false">
      <c r="A12" s="17" t="s">
        <v>51</v>
      </c>
      <c r="C12" s="22" t="n">
        <f aca="false">IFERROR(C11/C8,0)</f>
        <v>0.36</v>
      </c>
      <c r="D12" s="22" t="n">
        <f aca="false">IFERROR(D11/D8,0)</f>
        <v>0.36</v>
      </c>
      <c r="E12" s="22" t="n">
        <f aca="false">IFERROR(E11/E8,0)</f>
        <v>0.36</v>
      </c>
    </row>
    <row r="13" customFormat="false" ht="15" hidden="false" customHeight="false" outlineLevel="0" collapsed="false">
      <c r="A13" s="17" t="s">
        <v>52</v>
      </c>
      <c r="C13" s="23" t="n">
        <f aca="false">C8*Assumptions!$E$13</f>
        <v>414000</v>
      </c>
      <c r="D13" s="23" t="n">
        <f aca="false">D8*Assumptions!$E$13</f>
        <v>476100</v>
      </c>
      <c r="E13" s="23" t="n">
        <f aca="false">E8*Assumptions!$E$13</f>
        <v>533232</v>
      </c>
    </row>
    <row r="14" customFormat="false" ht="15" hidden="false" customHeight="false" outlineLevel="0" collapsed="false">
      <c r="A14" s="17" t="s">
        <v>53</v>
      </c>
      <c r="C14" s="23" t="n">
        <f aca="false">C8*Assumptions!$E$14</f>
        <v>207000</v>
      </c>
      <c r="D14" s="23" t="n">
        <f aca="false">D8*Assumptions!$E$14</f>
        <v>238050</v>
      </c>
      <c r="E14" s="23" t="n">
        <f aca="false">E8*Assumptions!$E$14</f>
        <v>266616</v>
      </c>
    </row>
    <row r="15" customFormat="false" ht="15" hidden="false" customHeight="false" outlineLevel="0" collapsed="false">
      <c r="A15" s="13" t="s">
        <v>54</v>
      </c>
      <c r="C15" s="24" t="n">
        <f aca="false">C11-C13-C14</f>
        <v>207000</v>
      </c>
      <c r="D15" s="24" t="n">
        <f aca="false">D11-D13-D14</f>
        <v>238050</v>
      </c>
      <c r="E15" s="24" t="n">
        <f aca="false">E11-E13-E14</f>
        <v>266616</v>
      </c>
    </row>
    <row r="16" customFormat="false" ht="15" hidden="false" customHeight="false" outlineLevel="0" collapsed="false">
      <c r="A16" s="17" t="s">
        <v>55</v>
      </c>
      <c r="C16" s="22" t="n">
        <f aca="false">IFERROR(C15/C8,0)</f>
        <v>0.09</v>
      </c>
      <c r="D16" s="22" t="n">
        <f aca="false">IFERROR(D15/D8,0)</f>
        <v>0.09</v>
      </c>
      <c r="E16" s="22" t="n">
        <f aca="false">IFERROR(E15/E8,0)</f>
        <v>0.09</v>
      </c>
    </row>
    <row r="17" customFormat="false" ht="15" hidden="false" customHeight="false" outlineLevel="0" collapsed="false">
      <c r="A17" s="17" t="s">
        <v>56</v>
      </c>
      <c r="C17" s="23" t="n">
        <f aca="false">Assumptions!$E$15</f>
        <v>40000</v>
      </c>
      <c r="D17" s="23" t="n">
        <f aca="false">Assumptions!$E$15</f>
        <v>40000</v>
      </c>
      <c r="E17" s="23" t="n">
        <f aca="false">Assumptions!$E$15</f>
        <v>40000</v>
      </c>
    </row>
    <row r="18" customFormat="false" ht="15" hidden="false" customHeight="false" outlineLevel="0" collapsed="false">
      <c r="A18" s="17" t="s">
        <v>57</v>
      </c>
      <c r="C18" s="23" t="n">
        <f aca="false">Assumptions!$E$16</f>
        <v>12000</v>
      </c>
      <c r="D18" s="23" t="n">
        <f aca="false">Assumptions!$E$16</f>
        <v>12000</v>
      </c>
      <c r="E18" s="23" t="n">
        <f aca="false">Assumptions!$E$16</f>
        <v>12000</v>
      </c>
    </row>
    <row r="19" customFormat="false" ht="15" hidden="false" customHeight="false" outlineLevel="0" collapsed="false">
      <c r="A19" s="17" t="s">
        <v>58</v>
      </c>
      <c r="C19" s="25" t="n">
        <f aca="false">C15-C17-C18</f>
        <v>155000</v>
      </c>
      <c r="D19" s="25" t="n">
        <f aca="false">D15-D17-D18</f>
        <v>186050</v>
      </c>
      <c r="E19" s="25" t="n">
        <f aca="false">E15-E17-E18</f>
        <v>214616</v>
      </c>
    </row>
    <row r="20" customFormat="false" ht="15" hidden="false" customHeight="false" outlineLevel="0" collapsed="false">
      <c r="A20" s="17" t="s">
        <v>59</v>
      </c>
      <c r="C20" s="23" t="n">
        <f aca="false">MAX(0,C19)*Assumptions!$E$17</f>
        <v>38750</v>
      </c>
      <c r="D20" s="23" t="n">
        <f aca="false">MAX(0,D19)*Assumptions!$E$17</f>
        <v>46512.5</v>
      </c>
      <c r="E20" s="23" t="n">
        <f aca="false">MAX(0,E19)*Assumptions!$E$17</f>
        <v>53654</v>
      </c>
    </row>
    <row r="21" customFormat="false" ht="15" hidden="false" customHeight="false" outlineLevel="0" collapsed="false">
      <c r="A21" s="13" t="s">
        <v>60</v>
      </c>
      <c r="C21" s="26" t="n">
        <f aca="false">C19-C20</f>
        <v>116250</v>
      </c>
      <c r="D21" s="26" t="n">
        <f aca="false">D19-D20</f>
        <v>139537.5</v>
      </c>
      <c r="E21" s="26" t="n">
        <f aca="false">E19-E20</f>
        <v>160962</v>
      </c>
    </row>
    <row r="22" customFormat="false" ht="15" hidden="false" customHeight="false" outlineLevel="0" collapsed="false">
      <c r="A22" s="17" t="s">
        <v>61</v>
      </c>
      <c r="C22" s="22" t="n">
        <f aca="false">IFERROR(C21/C8,0)</f>
        <v>0.0505434782608696</v>
      </c>
      <c r="D22" s="22" t="n">
        <f aca="false">IFERROR(D21/D8,0)</f>
        <v>0.0527551984877127</v>
      </c>
      <c r="E22" s="22" t="n">
        <f aca="false">IFERROR(E21/E8,0)</f>
        <v>0.0543349986497435</v>
      </c>
    </row>
    <row r="25" customFormat="false" ht="15" hidden="false" customHeight="false" outlineLevel="0" collapsed="false">
      <c r="A25" s="4" t="s">
        <v>62</v>
      </c>
    </row>
    <row r="26" customFormat="false" ht="30" hidden="false" customHeight="true" outlineLevel="0" collapsed="false">
      <c r="A26" s="16"/>
      <c r="B26" s="16" t="s">
        <v>28</v>
      </c>
      <c r="C26" s="16" t="s">
        <v>26</v>
      </c>
      <c r="D26" s="16" t="s">
        <v>29</v>
      </c>
    </row>
    <row r="27" customFormat="false" ht="15" hidden="false" customHeight="false" outlineLevel="0" collapsed="false">
      <c r="A27" s="17" t="s">
        <v>63</v>
      </c>
      <c r="B27" s="23" t="n">
        <f aca="false">Assumptions!$B$5*(1+Assumptions!B9)*(1+Assumptions!B10)*(1+Assumptions!B11)</f>
        <v>2121800</v>
      </c>
      <c r="C27" s="23" t="n">
        <f aca="false">Assumptions!$B$5*(1+Assumptions!C9)*(1+Assumptions!C10)*(1+Assumptions!C11)</f>
        <v>2962400</v>
      </c>
      <c r="D27" s="23" t="n">
        <f aca="false">Assumptions!$B$5*(1+Assumptions!D9)*(1+Assumptions!D10)*(1+Assumptions!D11)</f>
        <v>3900000</v>
      </c>
    </row>
    <row r="28" customFormat="false" ht="15" hidden="false" customHeight="false" outlineLevel="0" collapsed="false">
      <c r="A28" s="17" t="s">
        <v>64</v>
      </c>
      <c r="B28" s="23" t="n">
        <f aca="false">Assumptions!$B$5*(1+Assumptions!B9)*(1+Assumptions!B10)*(1+Assumptions!B11)*(Assumptions!B12-Assumptions!B13-Assumptions!B14)</f>
        <v>42436</v>
      </c>
      <c r="C28" s="23" t="n">
        <f aca="false">Assumptions!$B$5*(1+Assumptions!C9)*(1+Assumptions!C10)*(1+Assumptions!C11)*(Assumptions!C12-Assumptions!C13-Assumptions!C14)</f>
        <v>266616</v>
      </c>
      <c r="D28" s="23" t="n">
        <f aca="false">Assumptions!$B$5*(1+Assumptions!D9)*(1+Assumptions!D10)*(1+Assumptions!D11)*(Assumptions!D12-Assumptions!D13-Assumptions!D14)</f>
        <v>565500</v>
      </c>
    </row>
    <row r="29" customFormat="false" ht="15" hidden="false" customHeight="false" outlineLevel="0" collapsed="false">
      <c r="A29" s="17" t="s">
        <v>65</v>
      </c>
      <c r="B29" s="22" t="n">
        <f aca="false">(Assumptions!B12-Assumptions!B13-Assumptions!B14)</f>
        <v>0.02</v>
      </c>
      <c r="C29" s="22" t="n">
        <f aca="false">(Assumptions!C12-Assumptions!C13-Assumptions!C14)</f>
        <v>0.09</v>
      </c>
      <c r="D29" s="22" t="n">
        <f aca="false">(Assumptions!D12-Assumptions!D13-Assumptions!D14)</f>
        <v>0.145</v>
      </c>
    </row>
    <row r="30" customFormat="false" ht="15" hidden="false" customHeight="false" outlineLevel="0" collapsed="false">
      <c r="A30" s="17" t="s">
        <v>66</v>
      </c>
      <c r="B30" s="23" t="n">
        <f aca="false">(Assumptions!$B$5*(1+Assumptions!B9)*(1+Assumptions!B10)*(1+Assumptions!B11)*(Assumptions!B12-Assumptions!B13-Assumptions!B14)-Assumptions!B15-Assumptions!B16)-MAX(0,(Assumptions!$B$5*(1+Assumptions!B9)*(1+Assumptions!B10)*(1+Assumptions!B11)*(Assumptions!B12-Assumptions!B13-Assumptions!B14)-Assumptions!B15-Assumptions!B16))*Assumptions!B17</f>
        <v>-12564</v>
      </c>
      <c r="C30" s="23" t="n">
        <f aca="false">(Assumptions!$B$5*(1+Assumptions!C9)*(1+Assumptions!C10)*(1+Assumptions!C11)*(Assumptions!C12-Assumptions!C13-Assumptions!C14)-Assumptions!C15-Assumptions!C16)-MAX(0,(Assumptions!$B$5*(1+Assumptions!C9)*(1+Assumptions!C10)*(1+Assumptions!C11)*(Assumptions!C12-Assumptions!C13-Assumptions!C14)-Assumptions!C15-Assumptions!C16))*Assumptions!C17</f>
        <v>160962</v>
      </c>
      <c r="D30" s="23" t="n">
        <f aca="false">(Assumptions!$B$5*(1+Assumptions!D9)*(1+Assumptions!D10)*(1+Assumptions!D11)*(Assumptions!D12-Assumptions!D13-Assumptions!D14)-Assumptions!D15-Assumptions!D16)-MAX(0,(Assumptions!$B$5*(1+Assumptions!D9)*(1+Assumptions!D10)*(1+Assumptions!D11)*(Assumptions!D12-Assumptions!D13-Assumptions!D14)-Assumptions!D15-Assumptions!D16))*Assumptions!D17</f>
        <v>377625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2026-10-18T05:09:16Z</dcterms:created>
  <dc:creator>openpyxl</dc:creator>
  <dc:description/>
  <dc:language>en-US</dc:language>
  <cp:lastModifiedBy/>
  <dcterms:modified xsi:type="dcterms:W3CDTF">2026-10-18T05:09:16Z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