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Calculator"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<sst xmlns="http://schemas.openxmlformats.org/spreadsheetml/2006/main" count="54" uniqueCount="53">
  <si>
    <t xml:space="preserve">Break-Even Calculator</t>
  </si>
  <si>
    <t xml:space="preserve">Bean Counter Buddy · Free template</t>
  </si>
  <si>
    <t xml:space="preserve">Find out how many units (or how much revenue) you need to cover your fixed costs, how much you need to hit a profit goal, and how much cushion your current sales give you.</t>
  </si>
  <si>
    <t xml:space="preserve">HOW TO USE</t>
  </si>
  <si>
    <t xml:space="preserve">1.</t>
  </si>
  <si>
    <t xml:space="preserve">Enter your selling price per unit and variable cost per unit (materials, direct labor, commissions, processing fees).</t>
  </si>
  <si>
    <t xml:space="preserve">2.</t>
  </si>
  <si>
    <t xml:space="preserve">List your monthly fixed costs — rent, salaries, insurance, software. The total feeds the calculation.</t>
  </si>
  <si>
    <t xml:space="preserve">3.</t>
  </si>
  <si>
    <t xml:space="preserve">Enter a target monthly profit and your expected monthly unit sales.</t>
  </si>
  <si>
    <t xml:space="preserve">4.</t>
  </si>
  <si>
    <t xml:space="preserve">Results and the profit table calculate automatically.</t>
  </si>
  <si>
    <t xml:space="preserve">COLOR KEY</t>
  </si>
  <si>
    <t xml:space="preserve">Blue text on yellow = input cells you fill in</t>
  </si>
  <si>
    <t xml:space="preserve">Black text = formulas that calculate automatically (no need to edit)</t>
  </si>
  <si>
    <t xml:space="preserve">NOTES</t>
  </si>
  <si>
    <t xml:space="preserve">For service businesses, a 'unit' can be an hour billed, a project, or a client-month.</t>
  </si>
  <si>
    <t xml:space="preserve">Contribution margin = price − variable cost: what each unit contributes toward fixed costs and profit.</t>
  </si>
  <si>
    <t xml:space="preserve">This template is provided for general informational purposes and is not tax, legal, or accounting advice. Confirm rates and rules with your CPA or the relevant agency before relying on them.</t>
  </si>
  <si>
    <t xml:space="preserve">Bean Counter Buddy</t>
  </si>
  <si>
    <t xml:space="preserve">Legend:</t>
  </si>
  <si>
    <t xml:space="preserve">Input (edit me)</t>
  </si>
  <si>
    <t xml:space="preserve">Formula (auto)</t>
  </si>
  <si>
    <t xml:space="preserve">UNIT ECONOMICS</t>
  </si>
  <si>
    <t xml:space="preserve">MONTHLY FIXED COSTS</t>
  </si>
  <si>
    <t xml:space="preserve">Selling price per unit</t>
  </si>
  <si>
    <t xml:space="preserve">Rent</t>
  </si>
  <si>
    <t xml:space="preserve">Variable cost per unit</t>
  </si>
  <si>
    <t xml:space="preserve">Salaries (non-direct)</t>
  </si>
  <si>
    <t xml:space="preserve">Target monthly profit</t>
  </si>
  <si>
    <t xml:space="preserve">Insurance</t>
  </si>
  <si>
    <t xml:space="preserve">Expected monthly unit sales</t>
  </si>
  <si>
    <t xml:space="preserve">Software</t>
  </si>
  <si>
    <t xml:space="preserve">Marketing</t>
  </si>
  <si>
    <t xml:space="preserve">Other</t>
  </si>
  <si>
    <t xml:space="preserve">RESULTS</t>
  </si>
  <si>
    <t xml:space="preserve">Contribution margin per unit</t>
  </si>
  <si>
    <t xml:space="preserve">Contribution margin ratio</t>
  </si>
  <si>
    <t xml:space="preserve">Break-even units / month</t>
  </si>
  <si>
    <t xml:space="preserve">Break-even revenue / month</t>
  </si>
  <si>
    <t xml:space="preserve">Units needed for target profit</t>
  </si>
  <si>
    <t xml:space="preserve">Revenue needed for target profit</t>
  </si>
  <si>
    <t xml:space="preserve">Total fixed costs</t>
  </si>
  <si>
    <t xml:space="preserve">Profit at expected sales</t>
  </si>
  <si>
    <t xml:space="preserve">Margin of safety (units)</t>
  </si>
  <si>
    <t xml:space="preserve">Margin of safety (%)</t>
  </si>
  <si>
    <t xml:space="preserve">PROFIT AT DIFFERENT SALES LEVELS</t>
  </si>
  <si>
    <t xml:space="preserve">Units Sold</t>
  </si>
  <si>
    <t xml:space="preserve">Revenue</t>
  </si>
  <si>
    <t xml:space="preserve">Variable Costs</t>
  </si>
  <si>
    <t xml:space="preserve">Fixed Costs</t>
  </si>
  <si>
    <t xml:space="preserve">Profit / (Loss)</t>
  </si>
  <si>
    <t xml:space="preserve">Rows are 0%, 25%, 50%, 75%, 100%, 125%, 150%, and 200% of break-even units.</t>
  </si>
</sst>
</file>

<file path=xl/styles.xml><?xml version="1.0" encoding="utf-8"?>
<styleSheet xmlns="http://schemas.openxmlformats.org/spreadsheetml/2006/main">
  <numFmts count="5">
    <numFmt numFmtId="164" formatCode="General"/>
    <numFmt numFmtId="165" formatCode="\$#,##0.00;&quot;($&quot;#,##0.00\);\-"/>
    <numFmt numFmtId="166" formatCode="\$#,##0;&quot;($&quot;#,##0\);\-"/>
    <numFmt numFmtId="167" formatCode="#,##0;\(#,##0\);\-"/>
    <numFmt numFmtId="168" formatCode="0.0%;\(0.0%\);\-"/>
  </numFmts>
  <fonts count="21">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sz val="10"/>
      <color rgb="FF000000"/>
      <name val="Arial"/>
      <family val="0"/>
      <charset val="1"/>
    </font>
    <font>
      <b val="true"/>
      <sz val="10"/>
      <color rgb="FF0F1F3D"/>
      <name val="Arial"/>
      <family val="0"/>
      <charset val="1"/>
    </font>
    <font>
      <b val="true"/>
      <sz val="10"/>
      <color rgb="FF000000"/>
      <name val="Arial"/>
      <family val="0"/>
      <charset val="1"/>
    </font>
    <font>
      <b val="true"/>
      <sz val="9"/>
      <color rgb="FFFFFFFF"/>
      <name val="Arial"/>
      <family val="0"/>
      <charset val="1"/>
    </font>
    <font>
      <i val="true"/>
      <sz val="8"/>
      <color rgb="FF4A608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3">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6" fontId="8" fillId="2" borderId="1" xfId="0" applyFont="true" applyBorder="true" applyAlignment="true" applyProtection="true">
      <alignment horizontal="general" vertical="bottom" textRotation="0" wrapText="false" indent="0" shrinkToFit="false"/>
      <protection locked="true" hidden="false"/>
    </xf>
    <xf numFmtId="167" fontId="8" fillId="2" borderId="1" xfId="0" applyFont="true" applyBorder="true" applyAlignment="true" applyProtection="true">
      <alignment horizontal="general" vertical="bottom" textRotation="0" wrapText="false" indent="0" shrinkToFit="false"/>
      <protection locked="true" hidden="false"/>
    </xf>
    <xf numFmtId="165" fontId="16" fillId="0" borderId="0" xfId="0" applyFont="true" applyBorder="false" applyAlignment="true" applyProtection="true">
      <alignment horizontal="general" vertical="bottom" textRotation="0" wrapText="false" indent="0" shrinkToFit="false"/>
      <protection locked="true" hidden="false"/>
    </xf>
    <xf numFmtId="168" fontId="16"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7" fontId="18" fillId="0" borderId="0" xfId="0" applyFont="true" applyBorder="false" applyAlignment="true" applyProtection="true">
      <alignment horizontal="general" vertical="bottom" textRotation="0" wrapText="false" indent="0" shrinkToFit="false"/>
      <protection locked="true" hidden="false"/>
    </xf>
    <xf numFmtId="166" fontId="18" fillId="0" borderId="0" xfId="0" applyFont="true" applyBorder="false" applyAlignment="true" applyProtection="true">
      <alignment horizontal="general" vertical="bottom" textRotation="0" wrapText="false" indent="0" shrinkToFit="false"/>
      <protection locked="true" hidden="false"/>
    </xf>
    <xf numFmtId="167" fontId="16" fillId="0" borderId="0" xfId="0" applyFont="true" applyBorder="false" applyAlignment="true" applyProtection="true">
      <alignment horizontal="general" vertical="bottom" textRotation="0" wrapText="false" indent="0" shrinkToFit="false"/>
      <protection locked="true" hidden="false"/>
    </xf>
    <xf numFmtId="166" fontId="16" fillId="0" borderId="0" xfId="0" applyFont="true" applyBorder="false" applyAlignment="true" applyProtection="true">
      <alignment horizontal="general" vertical="bottom" textRotation="0" wrapText="false" indent="0" shrinkToFit="false"/>
      <protection locked="true" hidden="false"/>
    </xf>
    <xf numFmtId="166" fontId="18" fillId="0" borderId="2" xfId="0" applyFont="true" applyBorder="true" applyAlignment="true" applyProtection="true">
      <alignment horizontal="general" vertical="bottom" textRotation="0" wrapText="false" indent="0" shrinkToFit="false"/>
      <protection locked="true" hidden="false"/>
    </xf>
    <xf numFmtId="164" fontId="19" fillId="4" borderId="1" xfId="0" applyFont="true" applyBorder="true" applyAlignment="true" applyProtection="true">
      <alignment horizontal="center" vertical="center"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30" hidden="false" customHeight="true" outlineLevel="0" collapsed="false">
      <c r="A7" s="5" t="s">
        <v>4</v>
      </c>
      <c r="B7" s="4" t="s">
        <v>5</v>
      </c>
    </row>
    <row r="8" customFormat="false" ht="30" hidden="false" customHeight="true" outlineLevel="0" collapsed="false">
      <c r="A8" s="5" t="s">
        <v>6</v>
      </c>
      <c r="B8" s="4" t="s">
        <v>7</v>
      </c>
    </row>
    <row r="9" customFormat="false" ht="15.75" hidden="false" customHeight="true" outlineLevel="0" collapsed="false">
      <c r="A9" s="5" t="s">
        <v>8</v>
      </c>
      <c r="B9" s="4" t="s">
        <v>9</v>
      </c>
    </row>
    <row r="10" customFormat="false" ht="15.75" hidden="false" customHeight="true" outlineLevel="0" collapsed="false">
      <c r="A10" s="5" t="s">
        <v>10</v>
      </c>
      <c r="B10" s="4" t="s">
        <v>11</v>
      </c>
    </row>
    <row r="12" customFormat="false" ht="15" hidden="false" customHeight="false" outlineLevel="0" collapsed="false">
      <c r="B12" s="5" t="s">
        <v>12</v>
      </c>
    </row>
    <row r="13" customFormat="false" ht="15" hidden="false" customHeight="false" outlineLevel="0" collapsed="false">
      <c r="B13" s="6" t="s">
        <v>13</v>
      </c>
    </row>
    <row r="14" customFormat="false" ht="15" hidden="false" customHeight="false" outlineLevel="0" collapsed="false">
      <c r="B14" s="7" t="s">
        <v>14</v>
      </c>
    </row>
    <row r="16" customFormat="false" ht="15" hidden="false" customHeight="false" outlineLevel="0" collapsed="false">
      <c r="B16" s="5" t="s">
        <v>15</v>
      </c>
    </row>
    <row r="17" customFormat="false" ht="15" hidden="false" customHeight="true" outlineLevel="0" collapsed="false">
      <c r="B17" s="8" t="s">
        <v>16</v>
      </c>
    </row>
    <row r="18" customFormat="false" ht="15" hidden="false" customHeight="true" outlineLevel="0" collapsed="false">
      <c r="B18" s="8" t="s">
        <v>17</v>
      </c>
    </row>
    <row r="20" customFormat="false" ht="25.5" hidden="false" customHeight="true" outlineLevel="0" collapsed="false">
      <c r="B20" s="9" t="s">
        <v>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5"/>
    <col collapsed="false" customWidth="true" hidden="false" outlineLevel="0" max="3" min="3" style="1" width="4"/>
    <col collapsed="false" customWidth="true" hidden="false" outlineLevel="0" max="4" min="4" style="1" width="30"/>
    <col collapsed="false" customWidth="true" hidden="false" outlineLevel="0" max="5" min="5" style="1" width="15"/>
  </cols>
  <sheetData>
    <row r="1" customFormat="false" ht="19.7" hidden="false" customHeight="false" outlineLevel="0" collapsed="false">
      <c r="A1" s="10" t="s">
        <v>0</v>
      </c>
    </row>
    <row r="2" customFormat="false" ht="15" hidden="false" customHeight="false" outlineLevel="0" collapsed="false">
      <c r="A2" s="3" t="s">
        <v>19</v>
      </c>
    </row>
    <row r="3" customFormat="false" ht="15" hidden="false" customHeight="false" outlineLevel="0" collapsed="false">
      <c r="A3" s="11" t="s">
        <v>20</v>
      </c>
      <c r="B3" s="12" t="s">
        <v>21</v>
      </c>
      <c r="C3" s="13" t="s">
        <v>22</v>
      </c>
    </row>
    <row r="5" customFormat="false" ht="15" hidden="false" customHeight="false" outlineLevel="0" collapsed="false">
      <c r="A5" s="5" t="s">
        <v>23</v>
      </c>
      <c r="D5" s="5" t="s">
        <v>24</v>
      </c>
    </row>
    <row r="6" customFormat="false" ht="15" hidden="false" customHeight="false" outlineLevel="0" collapsed="false">
      <c r="A6" s="14" t="s">
        <v>25</v>
      </c>
      <c r="B6" s="15" t="n">
        <v>150</v>
      </c>
      <c r="D6" s="6" t="s">
        <v>26</v>
      </c>
      <c r="E6" s="16" t="n">
        <v>3500</v>
      </c>
    </row>
    <row r="7" customFormat="false" ht="15" hidden="false" customHeight="false" outlineLevel="0" collapsed="false">
      <c r="A7" s="14" t="s">
        <v>27</v>
      </c>
      <c r="B7" s="15" t="n">
        <v>60</v>
      </c>
      <c r="D7" s="6" t="s">
        <v>28</v>
      </c>
      <c r="E7" s="16" t="n">
        <v>18000</v>
      </c>
    </row>
    <row r="8" customFormat="false" ht="15" hidden="false" customHeight="false" outlineLevel="0" collapsed="false">
      <c r="A8" s="14" t="s">
        <v>29</v>
      </c>
      <c r="B8" s="16" t="n">
        <v>10000</v>
      </c>
      <c r="D8" s="6" t="s">
        <v>30</v>
      </c>
      <c r="E8" s="16" t="n">
        <v>600</v>
      </c>
    </row>
    <row r="9" customFormat="false" ht="15" hidden="false" customHeight="false" outlineLevel="0" collapsed="false">
      <c r="A9" s="14" t="s">
        <v>31</v>
      </c>
      <c r="B9" s="17" t="n">
        <v>400</v>
      </c>
      <c r="D9" s="6" t="s">
        <v>32</v>
      </c>
      <c r="E9" s="16" t="n">
        <v>800</v>
      </c>
    </row>
    <row r="10" customFormat="false" ht="15" hidden="false" customHeight="false" outlineLevel="0" collapsed="false">
      <c r="D10" s="6" t="s">
        <v>33</v>
      </c>
      <c r="E10" s="16" t="n">
        <v>1500</v>
      </c>
    </row>
    <row r="11" customFormat="false" ht="15" hidden="false" customHeight="false" outlineLevel="0" collapsed="false">
      <c r="D11" s="6" t="s">
        <v>34</v>
      </c>
      <c r="E11" s="16" t="n">
        <v>600</v>
      </c>
    </row>
    <row r="12" customFormat="false" ht="15" hidden="false" customHeight="false" outlineLevel="0" collapsed="false">
      <c r="A12" s="5" t="s">
        <v>35</v>
      </c>
      <c r="D12" s="6"/>
      <c r="E12" s="16"/>
    </row>
    <row r="13" customFormat="false" ht="15" hidden="false" customHeight="false" outlineLevel="0" collapsed="false">
      <c r="A13" s="14" t="s">
        <v>36</v>
      </c>
      <c r="B13" s="18" t="n">
        <f aca="false">B6-B7</f>
        <v>90</v>
      </c>
      <c r="D13" s="6"/>
      <c r="E13" s="16"/>
    </row>
    <row r="14" customFormat="false" ht="15" hidden="false" customHeight="false" outlineLevel="0" collapsed="false">
      <c r="A14" s="14" t="s">
        <v>37</v>
      </c>
      <c r="B14" s="19" t="n">
        <f aca="false">IFERROR(B13/B6,0)</f>
        <v>0.6</v>
      </c>
      <c r="D14" s="6"/>
      <c r="E14" s="16"/>
    </row>
    <row r="15" customFormat="false" ht="15" hidden="false" customHeight="false" outlineLevel="0" collapsed="false">
      <c r="A15" s="20" t="s">
        <v>38</v>
      </c>
      <c r="B15" s="21" t="n">
        <f aca="false">IFERROR(ROUNDUP(E18/B13,0),"n/a")</f>
        <v>278</v>
      </c>
      <c r="D15" s="6"/>
      <c r="E15" s="16"/>
    </row>
    <row r="16" customFormat="false" ht="15" hidden="false" customHeight="false" outlineLevel="0" collapsed="false">
      <c r="A16" s="20" t="s">
        <v>39</v>
      </c>
      <c r="B16" s="22" t="n">
        <f aca="false">IFERROR(E18/B14,"n/a")</f>
        <v>41666.6666666667</v>
      </c>
      <c r="D16" s="6"/>
      <c r="E16" s="16"/>
    </row>
    <row r="17" customFormat="false" ht="15" hidden="false" customHeight="false" outlineLevel="0" collapsed="false">
      <c r="A17" s="14" t="s">
        <v>40</v>
      </c>
      <c r="B17" s="23" t="n">
        <f aca="false">IFERROR(ROUNDUP((E18+B8)/B13,0),"n/a")</f>
        <v>389</v>
      </c>
      <c r="D17" s="6"/>
      <c r="E17" s="16"/>
    </row>
    <row r="18" customFormat="false" ht="15" hidden="false" customHeight="false" outlineLevel="0" collapsed="false">
      <c r="A18" s="14" t="s">
        <v>41</v>
      </c>
      <c r="B18" s="24" t="n">
        <f aca="false">IFERROR((E18+B8)/B14,"n/a")</f>
        <v>58333.3333333333</v>
      </c>
      <c r="D18" s="20" t="s">
        <v>42</v>
      </c>
      <c r="E18" s="25" t="n">
        <f aca="false">SUM(E6:E17)</f>
        <v>25000</v>
      </c>
    </row>
    <row r="19" customFormat="false" ht="15" hidden="false" customHeight="false" outlineLevel="0" collapsed="false">
      <c r="A19" s="14" t="s">
        <v>43</v>
      </c>
      <c r="B19" s="24" t="n">
        <f aca="false">B9*B13-E18</f>
        <v>11000</v>
      </c>
    </row>
    <row r="20" customFormat="false" ht="15" hidden="false" customHeight="false" outlineLevel="0" collapsed="false">
      <c r="A20" s="14" t="s">
        <v>44</v>
      </c>
      <c r="B20" s="23" t="n">
        <f aca="false">IFERROR(B9-B15,"n/a")</f>
        <v>122</v>
      </c>
    </row>
    <row r="21" customFormat="false" ht="15" hidden="false" customHeight="false" outlineLevel="0" collapsed="false">
      <c r="A21" s="14" t="s">
        <v>45</v>
      </c>
      <c r="B21" s="19" t="n">
        <f aca="false">IFERROR((B9-B15)/B9,"n/a")</f>
        <v>0.305</v>
      </c>
    </row>
    <row r="24" customFormat="false" ht="15" hidden="false" customHeight="false" outlineLevel="0" collapsed="false">
      <c r="A24" s="5" t="s">
        <v>46</v>
      </c>
    </row>
    <row r="25" customFormat="false" ht="30" hidden="false" customHeight="true" outlineLevel="0" collapsed="false">
      <c r="A25" s="26" t="s">
        <v>47</v>
      </c>
      <c r="B25" s="26" t="s">
        <v>48</v>
      </c>
      <c r="C25" s="26" t="s">
        <v>49</v>
      </c>
      <c r="D25" s="26" t="s">
        <v>50</v>
      </c>
      <c r="E25" s="26" t="s">
        <v>51</v>
      </c>
    </row>
    <row r="26" customFormat="false" ht="15" hidden="false" customHeight="false" outlineLevel="0" collapsed="false">
      <c r="A26" s="23" t="n">
        <f aca="false">0</f>
        <v>0</v>
      </c>
      <c r="B26" s="24" t="n">
        <f aca="false">A26*$B$6</f>
        <v>0</v>
      </c>
      <c r="C26" s="24" t="n">
        <f aca="false">A26*$B$7</f>
        <v>0</v>
      </c>
      <c r="D26" s="24" t="n">
        <f aca="false">$E$18</f>
        <v>25000</v>
      </c>
      <c r="E26" s="22" t="n">
        <f aca="false">B26-C26-D26</f>
        <v>-25000</v>
      </c>
    </row>
    <row r="27" customFormat="false" ht="15" hidden="false" customHeight="false" outlineLevel="0" collapsed="false">
      <c r="A27" s="23" t="n">
        <f aca="false">IFERROR(ROUND(B15*0.25,0),0)</f>
        <v>70</v>
      </c>
      <c r="B27" s="24" t="n">
        <f aca="false">A27*$B$6</f>
        <v>10500</v>
      </c>
      <c r="C27" s="24" t="n">
        <f aca="false">A27*$B$7</f>
        <v>4200</v>
      </c>
      <c r="D27" s="24" t="n">
        <f aca="false">$E$18</f>
        <v>25000</v>
      </c>
      <c r="E27" s="22" t="n">
        <f aca="false">B27-C27-D27</f>
        <v>-18700</v>
      </c>
    </row>
    <row r="28" customFormat="false" ht="15" hidden="false" customHeight="false" outlineLevel="0" collapsed="false">
      <c r="A28" s="23" t="n">
        <f aca="false">IFERROR(ROUND(B15*0.5,0),0)</f>
        <v>139</v>
      </c>
      <c r="B28" s="24" t="n">
        <f aca="false">A28*$B$6</f>
        <v>20850</v>
      </c>
      <c r="C28" s="24" t="n">
        <f aca="false">A28*$B$7</f>
        <v>8340</v>
      </c>
      <c r="D28" s="24" t="n">
        <f aca="false">$E$18</f>
        <v>25000</v>
      </c>
      <c r="E28" s="22" t="n">
        <f aca="false">B28-C28-D28</f>
        <v>-12490</v>
      </c>
    </row>
    <row r="29" customFormat="false" ht="15" hidden="false" customHeight="false" outlineLevel="0" collapsed="false">
      <c r="A29" s="23" t="n">
        <f aca="false">IFERROR(ROUND(B15*0.75,0),0)</f>
        <v>209</v>
      </c>
      <c r="B29" s="24" t="n">
        <f aca="false">A29*$B$6</f>
        <v>31350</v>
      </c>
      <c r="C29" s="24" t="n">
        <f aca="false">A29*$B$7</f>
        <v>12540</v>
      </c>
      <c r="D29" s="24" t="n">
        <f aca="false">$E$18</f>
        <v>25000</v>
      </c>
      <c r="E29" s="22" t="n">
        <f aca="false">B29-C29-D29</f>
        <v>-6190</v>
      </c>
    </row>
    <row r="30" customFormat="false" ht="15" hidden="false" customHeight="false" outlineLevel="0" collapsed="false">
      <c r="A30" s="23" t="n">
        <f aca="false">IFERROR(ROUND(B15*1,0),0)</f>
        <v>278</v>
      </c>
      <c r="B30" s="24" t="n">
        <f aca="false">A30*$B$6</f>
        <v>41700</v>
      </c>
      <c r="C30" s="24" t="n">
        <f aca="false">A30*$B$7</f>
        <v>16680</v>
      </c>
      <c r="D30" s="24" t="n">
        <f aca="false">$E$18</f>
        <v>25000</v>
      </c>
      <c r="E30" s="22" t="n">
        <f aca="false">B30-C30-D30</f>
        <v>20</v>
      </c>
    </row>
    <row r="31" customFormat="false" ht="15" hidden="false" customHeight="false" outlineLevel="0" collapsed="false">
      <c r="A31" s="23" t="n">
        <f aca="false">IFERROR(ROUND(B15*1.25,0),0)</f>
        <v>348</v>
      </c>
      <c r="B31" s="24" t="n">
        <f aca="false">A31*$B$6</f>
        <v>52200</v>
      </c>
      <c r="C31" s="24" t="n">
        <f aca="false">A31*$B$7</f>
        <v>20880</v>
      </c>
      <c r="D31" s="24" t="n">
        <f aca="false">$E$18</f>
        <v>25000</v>
      </c>
      <c r="E31" s="22" t="n">
        <f aca="false">B31-C31-D31</f>
        <v>6320</v>
      </c>
    </row>
    <row r="32" customFormat="false" ht="15" hidden="false" customHeight="false" outlineLevel="0" collapsed="false">
      <c r="A32" s="23" t="n">
        <f aca="false">IFERROR(ROUND(B15*1.5,0),0)</f>
        <v>417</v>
      </c>
      <c r="B32" s="24" t="n">
        <f aca="false">A32*$B$6</f>
        <v>62550</v>
      </c>
      <c r="C32" s="24" t="n">
        <f aca="false">A32*$B$7</f>
        <v>25020</v>
      </c>
      <c r="D32" s="24" t="n">
        <f aca="false">$E$18</f>
        <v>25000</v>
      </c>
      <c r="E32" s="22" t="n">
        <f aca="false">B32-C32-D32</f>
        <v>12530</v>
      </c>
    </row>
    <row r="33" customFormat="false" ht="15" hidden="false" customHeight="false" outlineLevel="0" collapsed="false">
      <c r="A33" s="23" t="n">
        <f aca="false">IFERROR(ROUND(B15*2,0),0)</f>
        <v>556</v>
      </c>
      <c r="B33" s="24" t="n">
        <f aca="false">A33*$B$6</f>
        <v>83400</v>
      </c>
      <c r="C33" s="24" t="n">
        <f aca="false">A33*$B$7</f>
        <v>33360</v>
      </c>
      <c r="D33" s="24" t="n">
        <f aca="false">$E$18</f>
        <v>25000</v>
      </c>
      <c r="E33" s="22" t="n">
        <f aca="false">B33-C33-D33</f>
        <v>25040</v>
      </c>
    </row>
    <row r="34" customFormat="false" ht="15" hidden="false" customHeight="false" outlineLevel="0" collapsed="false">
      <c r="A34" s="27" t="s">
        <v>52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2026-10-18T05:09:15Z</dcterms:created>
  <dc:creator>openpyxl</dc:creator>
  <dc:description/>
  <dc:language>en-US</dc:language>
  <cp:lastModifiedBy/>
  <dcterms:modified xsi:type="dcterms:W3CDTF">2026-10-18T05:09:15Z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