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Budget" sheetId="2" state="visible" r:id="rId4"/>
    <sheet name="Actual" sheetId="3" state="visible" r:id="rId5"/>
    <sheet name="Variance" sheetId="4" state="visible" r:id="rId6"/>
    <sheet name="Reforecas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<sst xmlns="http://schemas.openxmlformats.org/spreadsheetml/2006/main" count="179" uniqueCount="80">
  <si>
    <t xml:space="preserve">Annual Budget vs. Actual</t>
  </si>
  <si>
    <t xml:space="preserve">Bean Counter Buddy · Free template</t>
  </si>
  <si>
    <t xml:space="preserve">Build a 12-month budget, enter actuals as each month closes, and get automatic monthly and year-to-date variances plus a rolling reforecast (actuals for closed months + budget for the rest).</t>
  </si>
  <si>
    <t xml:space="preserve">HOW TO USE</t>
  </si>
  <si>
    <t xml:space="preserve">1.</t>
  </si>
  <si>
    <t xml:space="preserve">Budget tab: enter the year and monthly budget for each line. Use the Annual Total + spread helper if you'd rather budget annually.</t>
  </si>
  <si>
    <t xml:space="preserve">2.</t>
  </si>
  <si>
    <t xml:space="preserve">Actual tab: enter actual results each month after close.</t>
  </si>
  <si>
    <t xml:space="preserve">3.</t>
  </si>
  <si>
    <t xml:space="preserve">Variance tab: set 'Actuals through month' (1–12). Monthly and YTD variances calculate automatically.</t>
  </si>
  <si>
    <t xml:space="preserve">4.</t>
  </si>
  <si>
    <t xml:space="preserve">Reforecast tab: shows the projected full year — actuals for closed months, budget for the remaining months.</t>
  </si>
  <si>
    <t xml:space="preserve">COLOR KEY</t>
  </si>
  <si>
    <t xml:space="preserve">Blue text on yellow = input cells you fill in</t>
  </si>
  <si>
    <t xml:space="preserve">Black text = formulas that calculate automatically (no need to edit)</t>
  </si>
  <si>
    <t xml:space="preserve">NOTES</t>
  </si>
  <si>
    <t xml:space="preserve">Variance sign: Actual − Budget. Positive is favorable for revenue and unfavorable for costs.</t>
  </si>
  <si>
    <t xml:space="preserve">This template is provided for general informational purposes and is not tax, legal, or accounting advice. Confirm rates and rules with your CPA or the relevant agency before relying on them.</t>
  </si>
  <si>
    <t xml:space="preserve">Annual Budget</t>
  </si>
  <si>
    <t xml:space="preserve">Bean Counter Buddy</t>
  </si>
  <si>
    <t xml:space="preserve">Legend:</t>
  </si>
  <si>
    <t xml:space="preserve">Input (edit me)</t>
  </si>
  <si>
    <t xml:space="preserve">Formula (auto)</t>
  </si>
  <si>
    <t xml:space="preserve">Budget year</t>
  </si>
  <si>
    <t xml:space="preserve">Enter annual $ to spread evenly — or overwrite any month</t>
  </si>
  <si>
    <t xml:space="preserve">($)</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</si>
  <si>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</si>
  <si>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</si>
  <si>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</si>
  <si>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</si>
  <si>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</si>
  <si>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</si>
  <si>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</si>
  <si>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</si>
  <si>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</si>
  <si>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</si>
  <si>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</si>
  <si>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</si>
  <si>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FY Total</t>
  </si>
  <si>
    <t xml:space="preserve">Annual Spread Helper</t>
  </si>
  <si>
    <t xml:space="preserve">REVENUE</t>
  </si>
  <si>
    <t xml:space="preserve">Service Revenue</t>
  </si>
  <si>
    <t xml:space="preserve">Other Revenue</t>
  </si>
  <si>
    <t xml:space="preserve">Total Revenue</t>
  </si>
  <si>
    <t xml:space="preserve">COST OF SALES</t>
  </si>
  <si>
    <t xml:space="preserve">Direct Labor</t>
  </si>
  <si>
    <t xml:space="preserve">Subcontractors / Materials</t>
  </si>
  <si>
    <t xml:space="preserve">Total Cost Of Sales</t>
  </si>
  <si>
    <t xml:space="preserve">OPERATING EXPENSES</t>
  </si>
  <si>
    <t xml:space="preserve">Salaries &amp; Wages</t>
  </si>
  <si>
    <t xml:space="preserve">Payroll Taxes &amp; Benefits</t>
  </si>
  <si>
    <t xml:space="preserve">Rent</t>
  </si>
  <si>
    <t xml:space="preserve">Marketing</t>
  </si>
  <si>
    <t xml:space="preserve">Software</t>
  </si>
  <si>
    <t xml:space="preserve">Professional Fees</t>
  </si>
  <si>
    <t xml:space="preserve">Insurance</t>
  </si>
  <si>
    <t xml:space="preserve">Other Operating</t>
  </si>
  <si>
    <t xml:space="preserve">Total Operating Expenses</t>
  </si>
  <si>
    <t xml:space="preserve">GROSS PROFIT</t>
  </si>
  <si>
    <t xml:space="preserve">NET OPERATING INCOME</t>
  </si>
  <si>
    <t xml:space="preserve">Actual Results</t>
  </si>
  <si>
    <t xml:space="preserve">Year</t>
  </si>
  <si>
    <t xml:space="preserve">YTD Total</t>
  </si>
  <si>
    <t xml:space="preserve">Budget vs. Actual Variance</t>
  </si>
  <si>
    <t xml:space="preserve">Actuals through month (1–12)</t>
  </si>
  <si>
    <t xml:space="preserve">SELECTED MONTH</t>
  </si>
  <si>
    <t xml:space="preserve">YEAR-TO-DATE</t>
  </si>
  <si>
    <t xml:space="preserve">FULL YEAR</t>
  </si>
  <si>
    <t xml:space="preserve">Line</t>
  </si>
  <si>
    <t xml:space="preserve">Budget</t>
  </si>
  <si>
    <t xml:space="preserve">Actual</t>
  </si>
  <si>
    <t xml:space="preserve">Var $</t>
  </si>
  <si>
    <t xml:space="preserve">Var %</t>
  </si>
  <si>
    <t xml:space="preserve">Reforecast</t>
  </si>
  <si>
    <t xml:space="preserve">Total Cost of Sales</t>
  </si>
  <si>
    <t xml:space="preserve">Gross Profit</t>
  </si>
  <si>
    <t xml:space="preserve">Net Operating Income</t>
  </si>
  <si>
    <t xml:space="preserve">Rolling Reforecast (Actuals + Remaining Budget)</t>
  </si>
  <si>
    <t xml:space="preserve">Actuals through month</t>
  </si>
  <si>
    <t xml:space="preserve">FY Forecast</t>
  </si>
</sst>
</file>

<file path=xl/styles.xml><?xml version="1.0" encoding="utf-8"?>
<styleSheet xmlns="http://schemas.openxmlformats.org/spreadsheetml/2006/main">
  <numFmts count="4">
    <numFmt numFmtId="164" formatCode="General"/>
    <numFmt numFmtId="165" formatCode="0"/>
    <numFmt numFmtId="166" formatCode="\$#,##0;&quot;($&quot;#,##0\);\-"/>
    <numFmt numFmtId="167"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i val="true"/>
      <sz val="8"/>
      <color rgb="FF4A6080"/>
      <name val="Arial"/>
      <family val="0"/>
      <charset val="1"/>
    </font>
    <font>
      <b val="true"/>
      <sz val="9"/>
      <color rgb="FFFFFFFF"/>
      <name val="Arial"/>
      <family val="0"/>
      <charset val="1"/>
    </font>
    <font>
      <b val="true"/>
      <sz val="10"/>
      <color rgb="FF000000"/>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66" fontId="19" fillId="0" borderId="2" xfId="0" applyFont="true" applyBorder="true" applyAlignment="false" applyProtection="false">
      <alignment horizontal="general" vertical="bottom" textRotation="0" wrapText="false" indent="0" shrinkToFit="false"/>
      <protection locked="true" hidden="false"/>
    </xf>
    <xf numFmtId="166" fontId="19" fillId="0" borderId="3" xfId="0" applyFont="true" applyBorder="true" applyAlignment="false" applyProtection="false">
      <alignment horizontal="general" vertical="bottom" textRotation="0" wrapText="false" indent="0" shrinkToFit="false"/>
      <protection locked="true" hidden="false"/>
    </xf>
    <xf numFmtId="165" fontId="20"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6" fontId="20" fillId="0" borderId="0" xfId="0" applyFont="true" applyBorder="false" applyAlignment="false" applyProtection="false">
      <alignment horizontal="general" vertical="bottom" textRotation="0" wrapText="false" indent="0" shrinkToFit="false"/>
      <protection locked="true" hidden="false"/>
    </xf>
    <xf numFmtId="167" fontId="20" fillId="0" borderId="0" xfId="0" applyFont="true" applyBorder="false" applyAlignment="false" applyProtection="false">
      <alignment horizontal="general" vertical="bottom" textRotation="0" wrapText="false" indent="0" shrinkToFit="false"/>
      <protection locked="true" hidden="false"/>
    </xf>
    <xf numFmtId="165"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30" hidden="false" customHeight="true" outlineLevel="0" collapsed="false">
      <c r="A7" s="4" t="s">
        <v>4</v>
      </c>
      <c r="B7" s="3" t="s">
        <v>5</v>
      </c>
    </row>
    <row r="8" customFormat="false" ht="15.75" hidden="false" customHeight="true" outlineLevel="0" collapsed="false">
      <c r="A8" s="4" t="s">
        <v>6</v>
      </c>
      <c r="B8" s="3" t="s">
        <v>7</v>
      </c>
    </row>
    <row r="9" customFormat="false" ht="30" hidden="false" customHeight="true" outlineLevel="0" collapsed="false">
      <c r="A9" s="4" t="s">
        <v>8</v>
      </c>
      <c r="B9" s="3" t="s">
        <v>9</v>
      </c>
    </row>
    <row r="10" customFormat="false" ht="30"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15" hidden="false" customHeight="true" outlineLevel="0" collapsed="false">
      <c r="B17" s="7" t="s">
        <v>16</v>
      </c>
    </row>
    <row r="19" customFormat="false" ht="25.5" hidden="false" customHeight="true" outlineLevel="0" collapsed="false">
      <c r="B19" s="8"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13" min="2" style="0" width="11"/>
    <col collapsed="false" customWidth="true" hidden="false" outlineLevel="0" max="14" min="14" style="0" width="13"/>
    <col collapsed="false" customWidth="true" hidden="false" outlineLevel="0" max="15" min="15" style="0" width="14"/>
  </cols>
  <sheetData>
    <row r="1" customFormat="false" ht="19.7" hidden="false" customHeight="false" outlineLevel="0" collapsed="false">
      <c r="A1" s="9" t="s">
        <v>18</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23</v>
      </c>
      <c r="B5" s="14" t="n">
        <v>2027</v>
      </c>
    </row>
    <row r="6" customFormat="false" ht="15" hidden="false" customHeight="false" outlineLevel="0" collapsed="false">
      <c r="O6" s="15" t="s">
        <v>24</v>
      </c>
    </row>
    <row r="7" customFormat="false" ht="30" hidden="false" customHeight="true" outlineLevel="0" collapsed="false">
      <c r="A7" s="16" t="s">
        <v>25</v>
      </c>
      <c r="B7" s="16" t="s">
        <v>26</v>
      </c>
      <c r="C7" s="16" t="s">
        <v>27</v>
      </c>
      <c r="D7" s="16" t="s">
        <v>28</v>
      </c>
      <c r="E7" s="16" t="s">
        <v>29</v>
      </c>
      <c r="F7" s="16" t="s">
        <v>30</v>
      </c>
      <c r="G7" s="16" t="s">
        <v>31</v>
      </c>
      <c r="H7" s="16" t="s">
        <v>32</v>
      </c>
      <c r="I7" s="16" t="s">
        <v>33</v>
      </c>
      <c r="J7" s="16" t="s">
        <v>34</v>
      </c>
      <c r="K7" s="16" t="s">
        <v>35</v>
      </c>
      <c r="L7" s="16" t="s">
        <v>36</v>
      </c>
      <c r="M7" s="16" t="s">
        <v>37</v>
      </c>
      <c r="N7" s="16" t="s">
        <v>38</v>
      </c>
      <c r="O7" s="16" t="s">
        <v>39</v>
      </c>
    </row>
    <row r="8" customFormat="false" ht="15" hidden="false" customHeight="false" outlineLevel="0" collapsed="false">
      <c r="A8" s="4" t="s">
        <v>40</v>
      </c>
    </row>
    <row r="9" customFormat="false" ht="15" hidden="false" customHeight="false" outlineLevel="0" collapsed="false">
      <c r="A9" s="17" t="s">
        <v>41</v>
      </c>
      <c r="B9" s="18" t="n">
        <f aca="false">IF($O9&lt;&gt;"",$O9/12,0)</f>
        <v>90000</v>
      </c>
      <c r="C9" s="18" t="n">
        <f aca="false">IF($O9&lt;&gt;"",$O9/12,0)</f>
        <v>90000</v>
      </c>
      <c r="D9" s="18" t="n">
        <f aca="false">IF($O9&lt;&gt;"",$O9/12,0)</f>
        <v>90000</v>
      </c>
      <c r="E9" s="18" t="n">
        <f aca="false">IF($O9&lt;&gt;"",$O9/12,0)</f>
        <v>90000</v>
      </c>
      <c r="F9" s="18" t="n">
        <f aca="false">IF($O9&lt;&gt;"",$O9/12,0)</f>
        <v>90000</v>
      </c>
      <c r="G9" s="18" t="n">
        <f aca="false">IF($O9&lt;&gt;"",$O9/12,0)</f>
        <v>90000</v>
      </c>
      <c r="H9" s="18" t="n">
        <f aca="false">IF($O9&lt;&gt;"",$O9/12,0)</f>
        <v>90000</v>
      </c>
      <c r="I9" s="18" t="n">
        <f aca="false">IF($O9&lt;&gt;"",$O9/12,0)</f>
        <v>90000</v>
      </c>
      <c r="J9" s="18" t="n">
        <f aca="false">IF($O9&lt;&gt;"",$O9/12,0)</f>
        <v>90000</v>
      </c>
      <c r="K9" s="18" t="n">
        <f aca="false">IF($O9&lt;&gt;"",$O9/12,0)</f>
        <v>90000</v>
      </c>
      <c r="L9" s="18" t="n">
        <f aca="false">IF($O9&lt;&gt;"",$O9/12,0)</f>
        <v>90000</v>
      </c>
      <c r="M9" s="18" t="n">
        <f aca="false">IF($O9&lt;&gt;"",$O9/12,0)</f>
        <v>90000</v>
      </c>
      <c r="N9" s="19" t="n">
        <f aca="false">SUM(B9:M9)</f>
        <v>1080000</v>
      </c>
      <c r="O9" s="18" t="n">
        <v>1080000</v>
      </c>
    </row>
    <row r="10" customFormat="false" ht="15" hidden="false" customHeight="false" outlineLevel="0" collapsed="false">
      <c r="A10" s="17" t="s">
        <v>42</v>
      </c>
      <c r="B10" s="18" t="n">
        <f aca="false">IF($O10&lt;&gt;"",$O10/12,0)</f>
        <v>0</v>
      </c>
      <c r="C10" s="18" t="n">
        <f aca="false">IF($O10&lt;&gt;"",$O10/12,0)</f>
        <v>0</v>
      </c>
      <c r="D10" s="18" t="n">
        <f aca="false">IF($O10&lt;&gt;"",$O10/12,0)</f>
        <v>0</v>
      </c>
      <c r="E10" s="18" t="n">
        <f aca="false">IF($O10&lt;&gt;"",$O10/12,0)</f>
        <v>0</v>
      </c>
      <c r="F10" s="18" t="n">
        <f aca="false">IF($O10&lt;&gt;"",$O10/12,0)</f>
        <v>0</v>
      </c>
      <c r="G10" s="18" t="n">
        <f aca="false">IF($O10&lt;&gt;"",$O10/12,0)</f>
        <v>0</v>
      </c>
      <c r="H10" s="18" t="n">
        <f aca="false">IF($O10&lt;&gt;"",$O10/12,0)</f>
        <v>0</v>
      </c>
      <c r="I10" s="18" t="n">
        <f aca="false">IF($O10&lt;&gt;"",$O10/12,0)</f>
        <v>0</v>
      </c>
      <c r="J10" s="18" t="n">
        <f aca="false">IF($O10&lt;&gt;"",$O10/12,0)</f>
        <v>0</v>
      </c>
      <c r="K10" s="18" t="n">
        <f aca="false">IF($O10&lt;&gt;"",$O10/12,0)</f>
        <v>0</v>
      </c>
      <c r="L10" s="18" t="n">
        <f aca="false">IF($O10&lt;&gt;"",$O10/12,0)</f>
        <v>0</v>
      </c>
      <c r="M10" s="18" t="n">
        <f aca="false">IF($O10&lt;&gt;"",$O10/12,0)</f>
        <v>0</v>
      </c>
      <c r="N10" s="19" t="n">
        <f aca="false">SUM(B10:M10)</f>
        <v>0</v>
      </c>
      <c r="O10" s="18"/>
    </row>
    <row r="11" customFormat="false" ht="15" hidden="false" customHeight="false" outlineLevel="0" collapsed="false">
      <c r="A11" s="13" t="s">
        <v>43</v>
      </c>
      <c r="B11" s="20" t="n">
        <f aca="false">SUM(B9:B10)</f>
        <v>90000</v>
      </c>
      <c r="C11" s="20" t="n">
        <f aca="false">SUM(C9:C10)</f>
        <v>90000</v>
      </c>
      <c r="D11" s="20" t="n">
        <f aca="false">SUM(D9:D10)</f>
        <v>90000</v>
      </c>
      <c r="E11" s="20" t="n">
        <f aca="false">SUM(E9:E10)</f>
        <v>90000</v>
      </c>
      <c r="F11" s="20" t="n">
        <f aca="false">SUM(F9:F10)</f>
        <v>90000</v>
      </c>
      <c r="G11" s="20" t="n">
        <f aca="false">SUM(G9:G10)</f>
        <v>90000</v>
      </c>
      <c r="H11" s="20" t="n">
        <f aca="false">SUM(H9:H10)</f>
        <v>90000</v>
      </c>
      <c r="I11" s="20" t="n">
        <f aca="false">SUM(I9:I10)</f>
        <v>90000</v>
      </c>
      <c r="J11" s="20" t="n">
        <f aca="false">SUM(J9:J10)</f>
        <v>90000</v>
      </c>
      <c r="K11" s="20" t="n">
        <f aca="false">SUM(K9:K10)</f>
        <v>90000</v>
      </c>
      <c r="L11" s="20" t="n">
        <f aca="false">SUM(L9:L10)</f>
        <v>90000</v>
      </c>
      <c r="M11" s="20" t="n">
        <f aca="false">SUM(M9:M10)</f>
        <v>90000</v>
      </c>
      <c r="N11" s="20" t="n">
        <f aca="false">SUM(N9:N10)</f>
        <v>1080000</v>
      </c>
    </row>
    <row r="13" customFormat="false" ht="15" hidden="false" customHeight="false" outlineLevel="0" collapsed="false">
      <c r="A13" s="4" t="s">
        <v>44</v>
      </c>
    </row>
    <row r="14" customFormat="false" ht="15" hidden="false" customHeight="false" outlineLevel="0" collapsed="false">
      <c r="A14" s="17" t="s">
        <v>45</v>
      </c>
      <c r="B14" s="18" t="n">
        <f aca="false">IF($O14&lt;&gt;"",$O14/12,0)</f>
        <v>36000</v>
      </c>
      <c r="C14" s="18" t="n">
        <f aca="false">IF($O14&lt;&gt;"",$O14/12,0)</f>
        <v>36000</v>
      </c>
      <c r="D14" s="18" t="n">
        <f aca="false">IF($O14&lt;&gt;"",$O14/12,0)</f>
        <v>36000</v>
      </c>
      <c r="E14" s="18" t="n">
        <f aca="false">IF($O14&lt;&gt;"",$O14/12,0)</f>
        <v>36000</v>
      </c>
      <c r="F14" s="18" t="n">
        <f aca="false">IF($O14&lt;&gt;"",$O14/12,0)</f>
        <v>36000</v>
      </c>
      <c r="G14" s="18" t="n">
        <f aca="false">IF($O14&lt;&gt;"",$O14/12,0)</f>
        <v>36000</v>
      </c>
      <c r="H14" s="18" t="n">
        <f aca="false">IF($O14&lt;&gt;"",$O14/12,0)</f>
        <v>36000</v>
      </c>
      <c r="I14" s="18" t="n">
        <f aca="false">IF($O14&lt;&gt;"",$O14/12,0)</f>
        <v>36000</v>
      </c>
      <c r="J14" s="18" t="n">
        <f aca="false">IF($O14&lt;&gt;"",$O14/12,0)</f>
        <v>36000</v>
      </c>
      <c r="K14" s="18" t="n">
        <f aca="false">IF($O14&lt;&gt;"",$O14/12,0)</f>
        <v>36000</v>
      </c>
      <c r="L14" s="18" t="n">
        <f aca="false">IF($O14&lt;&gt;"",$O14/12,0)</f>
        <v>36000</v>
      </c>
      <c r="M14" s="18" t="n">
        <f aca="false">IF($O14&lt;&gt;"",$O14/12,0)</f>
        <v>36000</v>
      </c>
      <c r="N14" s="19" t="n">
        <f aca="false">SUM(B14:M14)</f>
        <v>432000</v>
      </c>
      <c r="O14" s="18" t="n">
        <v>432000</v>
      </c>
    </row>
    <row r="15" customFormat="false" ht="15" hidden="false" customHeight="false" outlineLevel="0" collapsed="false">
      <c r="A15" s="17" t="s">
        <v>46</v>
      </c>
      <c r="B15" s="18" t="n">
        <f aca="false">IF($O15&lt;&gt;"",$O15/12,0)</f>
        <v>9000</v>
      </c>
      <c r="C15" s="18" t="n">
        <f aca="false">IF($O15&lt;&gt;"",$O15/12,0)</f>
        <v>9000</v>
      </c>
      <c r="D15" s="18" t="n">
        <f aca="false">IF($O15&lt;&gt;"",$O15/12,0)</f>
        <v>9000</v>
      </c>
      <c r="E15" s="18" t="n">
        <f aca="false">IF($O15&lt;&gt;"",$O15/12,0)</f>
        <v>9000</v>
      </c>
      <c r="F15" s="18" t="n">
        <f aca="false">IF($O15&lt;&gt;"",$O15/12,0)</f>
        <v>9000</v>
      </c>
      <c r="G15" s="18" t="n">
        <f aca="false">IF($O15&lt;&gt;"",$O15/12,0)</f>
        <v>9000</v>
      </c>
      <c r="H15" s="18" t="n">
        <f aca="false">IF($O15&lt;&gt;"",$O15/12,0)</f>
        <v>9000</v>
      </c>
      <c r="I15" s="18" t="n">
        <f aca="false">IF($O15&lt;&gt;"",$O15/12,0)</f>
        <v>9000</v>
      </c>
      <c r="J15" s="18" t="n">
        <f aca="false">IF($O15&lt;&gt;"",$O15/12,0)</f>
        <v>9000</v>
      </c>
      <c r="K15" s="18" t="n">
        <f aca="false">IF($O15&lt;&gt;"",$O15/12,0)</f>
        <v>9000</v>
      </c>
      <c r="L15" s="18" t="n">
        <f aca="false">IF($O15&lt;&gt;"",$O15/12,0)</f>
        <v>9000</v>
      </c>
      <c r="M15" s="18" t="n">
        <f aca="false">IF($O15&lt;&gt;"",$O15/12,0)</f>
        <v>9000</v>
      </c>
      <c r="N15" s="19" t="n">
        <f aca="false">SUM(B15:M15)</f>
        <v>108000</v>
      </c>
      <c r="O15" s="18" t="n">
        <v>108000</v>
      </c>
    </row>
    <row r="16" customFormat="false" ht="15" hidden="false" customHeight="false" outlineLevel="0" collapsed="false">
      <c r="A16" s="13" t="s">
        <v>47</v>
      </c>
      <c r="B16" s="20" t="n">
        <f aca="false">SUM(B14:B15)</f>
        <v>45000</v>
      </c>
      <c r="C16" s="20" t="n">
        <f aca="false">SUM(C14:C15)</f>
        <v>45000</v>
      </c>
      <c r="D16" s="20" t="n">
        <f aca="false">SUM(D14:D15)</f>
        <v>45000</v>
      </c>
      <c r="E16" s="20" t="n">
        <f aca="false">SUM(E14:E15)</f>
        <v>45000</v>
      </c>
      <c r="F16" s="20" t="n">
        <f aca="false">SUM(F14:F15)</f>
        <v>45000</v>
      </c>
      <c r="G16" s="20" t="n">
        <f aca="false">SUM(G14:G15)</f>
        <v>45000</v>
      </c>
      <c r="H16" s="20" t="n">
        <f aca="false">SUM(H14:H15)</f>
        <v>45000</v>
      </c>
      <c r="I16" s="20" t="n">
        <f aca="false">SUM(I14:I15)</f>
        <v>45000</v>
      </c>
      <c r="J16" s="20" t="n">
        <f aca="false">SUM(J14:J15)</f>
        <v>45000</v>
      </c>
      <c r="K16" s="20" t="n">
        <f aca="false">SUM(K14:K15)</f>
        <v>45000</v>
      </c>
      <c r="L16" s="20" t="n">
        <f aca="false">SUM(L14:L15)</f>
        <v>45000</v>
      </c>
      <c r="M16" s="20" t="n">
        <f aca="false">SUM(M14:M15)</f>
        <v>45000</v>
      </c>
      <c r="N16" s="20" t="n">
        <f aca="false">SUM(N14:N15)</f>
        <v>540000</v>
      </c>
    </row>
    <row r="18" customFormat="false" ht="15" hidden="false" customHeight="false" outlineLevel="0" collapsed="false">
      <c r="A18" s="4" t="s">
        <v>48</v>
      </c>
    </row>
    <row r="19" customFormat="false" ht="15" hidden="false" customHeight="false" outlineLevel="0" collapsed="false">
      <c r="A19" s="17" t="s">
        <v>49</v>
      </c>
      <c r="B19" s="18" t="n">
        <f aca="false">IF($O19&lt;&gt;"",$O19/12,0)</f>
        <v>18000</v>
      </c>
      <c r="C19" s="18" t="n">
        <f aca="false">IF($O19&lt;&gt;"",$O19/12,0)</f>
        <v>18000</v>
      </c>
      <c r="D19" s="18" t="n">
        <f aca="false">IF($O19&lt;&gt;"",$O19/12,0)</f>
        <v>18000</v>
      </c>
      <c r="E19" s="18" t="n">
        <f aca="false">IF($O19&lt;&gt;"",$O19/12,0)</f>
        <v>18000</v>
      </c>
      <c r="F19" s="18" t="n">
        <f aca="false">IF($O19&lt;&gt;"",$O19/12,0)</f>
        <v>18000</v>
      </c>
      <c r="G19" s="18" t="n">
        <f aca="false">IF($O19&lt;&gt;"",$O19/12,0)</f>
        <v>18000</v>
      </c>
      <c r="H19" s="18" t="n">
        <f aca="false">IF($O19&lt;&gt;"",$O19/12,0)</f>
        <v>18000</v>
      </c>
      <c r="I19" s="18" t="n">
        <f aca="false">IF($O19&lt;&gt;"",$O19/12,0)</f>
        <v>18000</v>
      </c>
      <c r="J19" s="18" t="n">
        <f aca="false">IF($O19&lt;&gt;"",$O19/12,0)</f>
        <v>18000</v>
      </c>
      <c r="K19" s="18" t="n">
        <f aca="false">IF($O19&lt;&gt;"",$O19/12,0)</f>
        <v>18000</v>
      </c>
      <c r="L19" s="18" t="n">
        <f aca="false">IF($O19&lt;&gt;"",$O19/12,0)</f>
        <v>18000</v>
      </c>
      <c r="M19" s="18" t="n">
        <f aca="false">IF($O19&lt;&gt;"",$O19/12,0)</f>
        <v>18000</v>
      </c>
      <c r="N19" s="19" t="n">
        <f aca="false">SUM(B19:M19)</f>
        <v>216000</v>
      </c>
      <c r="O19" s="18" t="n">
        <v>216000</v>
      </c>
    </row>
    <row r="20" customFormat="false" ht="15" hidden="false" customHeight="false" outlineLevel="0" collapsed="false">
      <c r="A20" s="17" t="s">
        <v>50</v>
      </c>
      <c r="B20" s="18" t="n">
        <f aca="false">IF($O20&lt;&gt;"",$O20/12,0)</f>
        <v>4300</v>
      </c>
      <c r="C20" s="18" t="n">
        <f aca="false">IF($O20&lt;&gt;"",$O20/12,0)</f>
        <v>4300</v>
      </c>
      <c r="D20" s="18" t="n">
        <f aca="false">IF($O20&lt;&gt;"",$O20/12,0)</f>
        <v>4300</v>
      </c>
      <c r="E20" s="18" t="n">
        <f aca="false">IF($O20&lt;&gt;"",$O20/12,0)</f>
        <v>4300</v>
      </c>
      <c r="F20" s="18" t="n">
        <f aca="false">IF($O20&lt;&gt;"",$O20/12,0)</f>
        <v>4300</v>
      </c>
      <c r="G20" s="18" t="n">
        <f aca="false">IF($O20&lt;&gt;"",$O20/12,0)</f>
        <v>4300</v>
      </c>
      <c r="H20" s="18" t="n">
        <f aca="false">IF($O20&lt;&gt;"",$O20/12,0)</f>
        <v>4300</v>
      </c>
      <c r="I20" s="18" t="n">
        <f aca="false">IF($O20&lt;&gt;"",$O20/12,0)</f>
        <v>4300</v>
      </c>
      <c r="J20" s="18" t="n">
        <f aca="false">IF($O20&lt;&gt;"",$O20/12,0)</f>
        <v>4300</v>
      </c>
      <c r="K20" s="18" t="n">
        <f aca="false">IF($O20&lt;&gt;"",$O20/12,0)</f>
        <v>4300</v>
      </c>
      <c r="L20" s="18" t="n">
        <f aca="false">IF($O20&lt;&gt;"",$O20/12,0)</f>
        <v>4300</v>
      </c>
      <c r="M20" s="18" t="n">
        <f aca="false">IF($O20&lt;&gt;"",$O20/12,0)</f>
        <v>4300</v>
      </c>
      <c r="N20" s="19" t="n">
        <f aca="false">SUM(B20:M20)</f>
        <v>51600</v>
      </c>
      <c r="O20" s="18" t="n">
        <v>51600</v>
      </c>
    </row>
    <row r="21" customFormat="false" ht="15" hidden="false" customHeight="false" outlineLevel="0" collapsed="false">
      <c r="A21" s="17" t="s">
        <v>51</v>
      </c>
      <c r="B21" s="18" t="n">
        <f aca="false">IF($O21&lt;&gt;"",$O21/12,0)</f>
        <v>4500</v>
      </c>
      <c r="C21" s="18" t="n">
        <f aca="false">IF($O21&lt;&gt;"",$O21/12,0)</f>
        <v>4500</v>
      </c>
      <c r="D21" s="18" t="n">
        <f aca="false">IF($O21&lt;&gt;"",$O21/12,0)</f>
        <v>4500</v>
      </c>
      <c r="E21" s="18" t="n">
        <f aca="false">IF($O21&lt;&gt;"",$O21/12,0)</f>
        <v>4500</v>
      </c>
      <c r="F21" s="18" t="n">
        <f aca="false">IF($O21&lt;&gt;"",$O21/12,0)</f>
        <v>4500</v>
      </c>
      <c r="G21" s="18" t="n">
        <f aca="false">IF($O21&lt;&gt;"",$O21/12,0)</f>
        <v>4500</v>
      </c>
      <c r="H21" s="18" t="n">
        <f aca="false">IF($O21&lt;&gt;"",$O21/12,0)</f>
        <v>4500</v>
      </c>
      <c r="I21" s="18" t="n">
        <f aca="false">IF($O21&lt;&gt;"",$O21/12,0)</f>
        <v>4500</v>
      </c>
      <c r="J21" s="18" t="n">
        <f aca="false">IF($O21&lt;&gt;"",$O21/12,0)</f>
        <v>4500</v>
      </c>
      <c r="K21" s="18" t="n">
        <f aca="false">IF($O21&lt;&gt;"",$O21/12,0)</f>
        <v>4500</v>
      </c>
      <c r="L21" s="18" t="n">
        <f aca="false">IF($O21&lt;&gt;"",$O21/12,0)</f>
        <v>4500</v>
      </c>
      <c r="M21" s="18" t="n">
        <f aca="false">IF($O21&lt;&gt;"",$O21/12,0)</f>
        <v>4500</v>
      </c>
      <c r="N21" s="19" t="n">
        <f aca="false">SUM(B21:M21)</f>
        <v>54000</v>
      </c>
      <c r="O21" s="18" t="n">
        <v>54000</v>
      </c>
    </row>
    <row r="22" customFormat="false" ht="15" hidden="false" customHeight="false" outlineLevel="0" collapsed="false">
      <c r="A22" s="17" t="s">
        <v>52</v>
      </c>
      <c r="B22" s="18" t="n">
        <f aca="false">IF($O22&lt;&gt;"",$O22/12,0)</f>
        <v>2500</v>
      </c>
      <c r="C22" s="18" t="n">
        <f aca="false">IF($O22&lt;&gt;"",$O22/12,0)</f>
        <v>2500</v>
      </c>
      <c r="D22" s="18" t="n">
        <f aca="false">IF($O22&lt;&gt;"",$O22/12,0)</f>
        <v>2500</v>
      </c>
      <c r="E22" s="18" t="n">
        <f aca="false">IF($O22&lt;&gt;"",$O22/12,0)</f>
        <v>2500</v>
      </c>
      <c r="F22" s="18" t="n">
        <f aca="false">IF($O22&lt;&gt;"",$O22/12,0)</f>
        <v>2500</v>
      </c>
      <c r="G22" s="18" t="n">
        <f aca="false">IF($O22&lt;&gt;"",$O22/12,0)</f>
        <v>2500</v>
      </c>
      <c r="H22" s="18" t="n">
        <f aca="false">IF($O22&lt;&gt;"",$O22/12,0)</f>
        <v>2500</v>
      </c>
      <c r="I22" s="18" t="n">
        <f aca="false">IF($O22&lt;&gt;"",$O22/12,0)</f>
        <v>2500</v>
      </c>
      <c r="J22" s="18" t="n">
        <f aca="false">IF($O22&lt;&gt;"",$O22/12,0)</f>
        <v>2500</v>
      </c>
      <c r="K22" s="18" t="n">
        <f aca="false">IF($O22&lt;&gt;"",$O22/12,0)</f>
        <v>2500</v>
      </c>
      <c r="L22" s="18" t="n">
        <f aca="false">IF($O22&lt;&gt;"",$O22/12,0)</f>
        <v>2500</v>
      </c>
      <c r="M22" s="18" t="n">
        <f aca="false">IF($O22&lt;&gt;"",$O22/12,0)</f>
        <v>2500</v>
      </c>
      <c r="N22" s="19" t="n">
        <f aca="false">SUM(B22:M22)</f>
        <v>30000</v>
      </c>
      <c r="O22" s="18" t="n">
        <v>30000</v>
      </c>
    </row>
    <row r="23" customFormat="false" ht="15" hidden="false" customHeight="false" outlineLevel="0" collapsed="false">
      <c r="A23" s="17" t="s">
        <v>53</v>
      </c>
      <c r="B23" s="18" t="n">
        <f aca="false">IF($O23&lt;&gt;"",$O23/12,0)</f>
        <v>1800</v>
      </c>
      <c r="C23" s="18" t="n">
        <f aca="false">IF($O23&lt;&gt;"",$O23/12,0)</f>
        <v>1800</v>
      </c>
      <c r="D23" s="18" t="n">
        <f aca="false">IF($O23&lt;&gt;"",$O23/12,0)</f>
        <v>1800</v>
      </c>
      <c r="E23" s="18" t="n">
        <f aca="false">IF($O23&lt;&gt;"",$O23/12,0)</f>
        <v>1800</v>
      </c>
      <c r="F23" s="18" t="n">
        <f aca="false">IF($O23&lt;&gt;"",$O23/12,0)</f>
        <v>1800</v>
      </c>
      <c r="G23" s="18" t="n">
        <f aca="false">IF($O23&lt;&gt;"",$O23/12,0)</f>
        <v>1800</v>
      </c>
      <c r="H23" s="18" t="n">
        <f aca="false">IF($O23&lt;&gt;"",$O23/12,0)</f>
        <v>1800</v>
      </c>
      <c r="I23" s="18" t="n">
        <f aca="false">IF($O23&lt;&gt;"",$O23/12,0)</f>
        <v>1800</v>
      </c>
      <c r="J23" s="18" t="n">
        <f aca="false">IF($O23&lt;&gt;"",$O23/12,0)</f>
        <v>1800</v>
      </c>
      <c r="K23" s="18" t="n">
        <f aca="false">IF($O23&lt;&gt;"",$O23/12,0)</f>
        <v>1800</v>
      </c>
      <c r="L23" s="18" t="n">
        <f aca="false">IF($O23&lt;&gt;"",$O23/12,0)</f>
        <v>1800</v>
      </c>
      <c r="M23" s="18" t="n">
        <f aca="false">IF($O23&lt;&gt;"",$O23/12,0)</f>
        <v>1800</v>
      </c>
      <c r="N23" s="19" t="n">
        <f aca="false">SUM(B23:M23)</f>
        <v>21600</v>
      </c>
      <c r="O23" s="18" t="n">
        <v>21600</v>
      </c>
    </row>
    <row r="24" customFormat="false" ht="15" hidden="false" customHeight="false" outlineLevel="0" collapsed="false">
      <c r="A24" s="17" t="s">
        <v>54</v>
      </c>
      <c r="B24" s="18" t="n">
        <f aca="false">IF($O24&lt;&gt;"",$O24/12,0)</f>
        <v>1500</v>
      </c>
      <c r="C24" s="18" t="n">
        <f aca="false">IF($O24&lt;&gt;"",$O24/12,0)</f>
        <v>1500</v>
      </c>
      <c r="D24" s="18" t="n">
        <f aca="false">IF($O24&lt;&gt;"",$O24/12,0)</f>
        <v>1500</v>
      </c>
      <c r="E24" s="18" t="n">
        <f aca="false">IF($O24&lt;&gt;"",$O24/12,0)</f>
        <v>1500</v>
      </c>
      <c r="F24" s="18" t="n">
        <f aca="false">IF($O24&lt;&gt;"",$O24/12,0)</f>
        <v>1500</v>
      </c>
      <c r="G24" s="18" t="n">
        <f aca="false">IF($O24&lt;&gt;"",$O24/12,0)</f>
        <v>1500</v>
      </c>
      <c r="H24" s="18" t="n">
        <f aca="false">IF($O24&lt;&gt;"",$O24/12,0)</f>
        <v>1500</v>
      </c>
      <c r="I24" s="18" t="n">
        <f aca="false">IF($O24&lt;&gt;"",$O24/12,0)</f>
        <v>1500</v>
      </c>
      <c r="J24" s="18" t="n">
        <f aca="false">IF($O24&lt;&gt;"",$O24/12,0)</f>
        <v>1500</v>
      </c>
      <c r="K24" s="18" t="n">
        <f aca="false">IF($O24&lt;&gt;"",$O24/12,0)</f>
        <v>1500</v>
      </c>
      <c r="L24" s="18" t="n">
        <f aca="false">IF($O24&lt;&gt;"",$O24/12,0)</f>
        <v>1500</v>
      </c>
      <c r="M24" s="18" t="n">
        <f aca="false">IF($O24&lt;&gt;"",$O24/12,0)</f>
        <v>1500</v>
      </c>
      <c r="N24" s="19" t="n">
        <f aca="false">SUM(B24:M24)</f>
        <v>18000</v>
      </c>
      <c r="O24" s="18" t="n">
        <v>18000</v>
      </c>
    </row>
    <row r="25" customFormat="false" ht="15" hidden="false" customHeight="false" outlineLevel="0" collapsed="false">
      <c r="A25" s="17" t="s">
        <v>55</v>
      </c>
      <c r="B25" s="18" t="n">
        <f aca="false">IF($O25&lt;&gt;"",$O25/12,0)</f>
        <v>900</v>
      </c>
      <c r="C25" s="18" t="n">
        <f aca="false">IF($O25&lt;&gt;"",$O25/12,0)</f>
        <v>900</v>
      </c>
      <c r="D25" s="18" t="n">
        <f aca="false">IF($O25&lt;&gt;"",$O25/12,0)</f>
        <v>900</v>
      </c>
      <c r="E25" s="18" t="n">
        <f aca="false">IF($O25&lt;&gt;"",$O25/12,0)</f>
        <v>900</v>
      </c>
      <c r="F25" s="18" t="n">
        <f aca="false">IF($O25&lt;&gt;"",$O25/12,0)</f>
        <v>900</v>
      </c>
      <c r="G25" s="18" t="n">
        <f aca="false">IF($O25&lt;&gt;"",$O25/12,0)</f>
        <v>900</v>
      </c>
      <c r="H25" s="18" t="n">
        <f aca="false">IF($O25&lt;&gt;"",$O25/12,0)</f>
        <v>900</v>
      </c>
      <c r="I25" s="18" t="n">
        <f aca="false">IF($O25&lt;&gt;"",$O25/12,0)</f>
        <v>900</v>
      </c>
      <c r="J25" s="18" t="n">
        <f aca="false">IF($O25&lt;&gt;"",$O25/12,0)</f>
        <v>900</v>
      </c>
      <c r="K25" s="18" t="n">
        <f aca="false">IF($O25&lt;&gt;"",$O25/12,0)</f>
        <v>900</v>
      </c>
      <c r="L25" s="18" t="n">
        <f aca="false">IF($O25&lt;&gt;"",$O25/12,0)</f>
        <v>900</v>
      </c>
      <c r="M25" s="18" t="n">
        <f aca="false">IF($O25&lt;&gt;"",$O25/12,0)</f>
        <v>900</v>
      </c>
      <c r="N25" s="19" t="n">
        <f aca="false">SUM(B25:M25)</f>
        <v>10800</v>
      </c>
      <c r="O25" s="18" t="n">
        <v>10800</v>
      </c>
    </row>
    <row r="26" customFormat="false" ht="15" hidden="false" customHeight="false" outlineLevel="0" collapsed="false">
      <c r="A26" s="17" t="s">
        <v>56</v>
      </c>
      <c r="B26" s="18" t="n">
        <f aca="false">IF($O26&lt;&gt;"",$O26/12,0)</f>
        <v>1000</v>
      </c>
      <c r="C26" s="18" t="n">
        <f aca="false">IF($O26&lt;&gt;"",$O26/12,0)</f>
        <v>1000</v>
      </c>
      <c r="D26" s="18" t="n">
        <f aca="false">IF($O26&lt;&gt;"",$O26/12,0)</f>
        <v>1000</v>
      </c>
      <c r="E26" s="18" t="n">
        <f aca="false">IF($O26&lt;&gt;"",$O26/12,0)</f>
        <v>1000</v>
      </c>
      <c r="F26" s="18" t="n">
        <f aca="false">IF($O26&lt;&gt;"",$O26/12,0)</f>
        <v>1000</v>
      </c>
      <c r="G26" s="18" t="n">
        <f aca="false">IF($O26&lt;&gt;"",$O26/12,0)</f>
        <v>1000</v>
      </c>
      <c r="H26" s="18" t="n">
        <f aca="false">IF($O26&lt;&gt;"",$O26/12,0)</f>
        <v>1000</v>
      </c>
      <c r="I26" s="18" t="n">
        <f aca="false">IF($O26&lt;&gt;"",$O26/12,0)</f>
        <v>1000</v>
      </c>
      <c r="J26" s="18" t="n">
        <f aca="false">IF($O26&lt;&gt;"",$O26/12,0)</f>
        <v>1000</v>
      </c>
      <c r="K26" s="18" t="n">
        <f aca="false">IF($O26&lt;&gt;"",$O26/12,0)</f>
        <v>1000</v>
      </c>
      <c r="L26" s="18" t="n">
        <f aca="false">IF($O26&lt;&gt;"",$O26/12,0)</f>
        <v>1000</v>
      </c>
      <c r="M26" s="18" t="n">
        <f aca="false">IF($O26&lt;&gt;"",$O26/12,0)</f>
        <v>1000</v>
      </c>
      <c r="N26" s="19" t="n">
        <f aca="false">SUM(B26:M26)</f>
        <v>12000</v>
      </c>
      <c r="O26" s="18" t="n">
        <v>12000</v>
      </c>
    </row>
    <row r="27" customFormat="false" ht="15" hidden="false" customHeight="false" outlineLevel="0" collapsed="false">
      <c r="A27" s="13" t="s">
        <v>57</v>
      </c>
      <c r="B27" s="20" t="n">
        <f aca="false">SUM(B19:B26)</f>
        <v>34500</v>
      </c>
      <c r="C27" s="20" t="n">
        <f aca="false">SUM(C19:C26)</f>
        <v>34500</v>
      </c>
      <c r="D27" s="20" t="n">
        <f aca="false">SUM(D19:D26)</f>
        <v>34500</v>
      </c>
      <c r="E27" s="20" t="n">
        <f aca="false">SUM(E19:E26)</f>
        <v>34500</v>
      </c>
      <c r="F27" s="20" t="n">
        <f aca="false">SUM(F19:F26)</f>
        <v>34500</v>
      </c>
      <c r="G27" s="20" t="n">
        <f aca="false">SUM(G19:G26)</f>
        <v>34500</v>
      </c>
      <c r="H27" s="20" t="n">
        <f aca="false">SUM(H19:H26)</f>
        <v>34500</v>
      </c>
      <c r="I27" s="20" t="n">
        <f aca="false">SUM(I19:I26)</f>
        <v>34500</v>
      </c>
      <c r="J27" s="20" t="n">
        <f aca="false">SUM(J19:J26)</f>
        <v>34500</v>
      </c>
      <c r="K27" s="20" t="n">
        <f aca="false">SUM(K19:K26)</f>
        <v>34500</v>
      </c>
      <c r="L27" s="20" t="n">
        <f aca="false">SUM(L19:L26)</f>
        <v>34500</v>
      </c>
      <c r="M27" s="20" t="n">
        <f aca="false">SUM(M19:M26)</f>
        <v>34500</v>
      </c>
      <c r="N27" s="20" t="n">
        <f aca="false">SUM(N19:N26)</f>
        <v>414000</v>
      </c>
    </row>
    <row r="29" customFormat="false" ht="15" hidden="false" customHeight="false" outlineLevel="0" collapsed="false">
      <c r="A29" s="13" t="s">
        <v>58</v>
      </c>
      <c r="B29" s="19" t="n">
        <f aca="false">B11-B16</f>
        <v>45000</v>
      </c>
      <c r="C29" s="19" t="n">
        <f aca="false">C11-C16</f>
        <v>45000</v>
      </c>
      <c r="D29" s="19" t="n">
        <f aca="false">D11-D16</f>
        <v>45000</v>
      </c>
      <c r="E29" s="19" t="n">
        <f aca="false">E11-E16</f>
        <v>45000</v>
      </c>
      <c r="F29" s="19" t="n">
        <f aca="false">F11-F16</f>
        <v>45000</v>
      </c>
      <c r="G29" s="19" t="n">
        <f aca="false">G11-G16</f>
        <v>45000</v>
      </c>
      <c r="H29" s="19" t="n">
        <f aca="false">H11-H16</f>
        <v>45000</v>
      </c>
      <c r="I29" s="19" t="n">
        <f aca="false">I11-I16</f>
        <v>45000</v>
      </c>
      <c r="J29" s="19" t="n">
        <f aca="false">J11-J16</f>
        <v>45000</v>
      </c>
      <c r="K29" s="19" t="n">
        <f aca="false">K11-K16</f>
        <v>45000</v>
      </c>
      <c r="L29" s="19" t="n">
        <f aca="false">L11-L16</f>
        <v>45000</v>
      </c>
      <c r="M29" s="19" t="n">
        <f aca="false">M11-M16</f>
        <v>45000</v>
      </c>
      <c r="N29" s="19" t="n">
        <f aca="false">N11-N16</f>
        <v>540000</v>
      </c>
    </row>
    <row r="30" customFormat="false" ht="15" hidden="false" customHeight="false" outlineLevel="0" collapsed="false">
      <c r="A30" s="13" t="s">
        <v>59</v>
      </c>
      <c r="B30" s="21" t="n">
        <f aca="false">B29-B27</f>
        <v>10500</v>
      </c>
      <c r="C30" s="21" t="n">
        <f aca="false">C29-C27</f>
        <v>10500</v>
      </c>
      <c r="D30" s="21" t="n">
        <f aca="false">D29-D27</f>
        <v>10500</v>
      </c>
      <c r="E30" s="21" t="n">
        <f aca="false">E29-E27</f>
        <v>10500</v>
      </c>
      <c r="F30" s="21" t="n">
        <f aca="false">F29-F27</f>
        <v>10500</v>
      </c>
      <c r="G30" s="21" t="n">
        <f aca="false">G29-G27</f>
        <v>10500</v>
      </c>
      <c r="H30" s="21" t="n">
        <f aca="false">H29-H27</f>
        <v>10500</v>
      </c>
      <c r="I30" s="21" t="n">
        <f aca="false">I29-I27</f>
        <v>10500</v>
      </c>
      <c r="J30" s="21" t="n">
        <f aca="false">J29-J27</f>
        <v>10500</v>
      </c>
      <c r="K30" s="21" t="n">
        <f aca="false">K29-K27</f>
        <v>10500</v>
      </c>
      <c r="L30" s="21" t="n">
        <f aca="false">L29-L27</f>
        <v>10500</v>
      </c>
      <c r="M30" s="21" t="n">
        <f aca="false">M29-M27</f>
        <v>10500</v>
      </c>
      <c r="N30" s="21" t="n">
        <f aca="false">N29-N27</f>
        <v>126000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13" min="2" style="0" width="11"/>
    <col collapsed="false" customWidth="true" hidden="false" outlineLevel="0" max="14" min="14" style="0" width="13"/>
  </cols>
  <sheetData>
    <row r="1" customFormat="false" ht="19.7" hidden="false" customHeight="false" outlineLevel="0" collapsed="false">
      <c r="A1" s="9" t="s">
        <v>60</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61</v>
      </c>
      <c r="B5" s="22" t="n">
        <f aca="false">Budget!B5</f>
        <v>2027</v>
      </c>
    </row>
    <row r="7" customFormat="false" ht="30" hidden="false" customHeight="true" outlineLevel="0" collapsed="false">
      <c r="A7" s="16" t="s">
        <v>25</v>
      </c>
      <c r="B7" s="16" t="s">
        <v>26</v>
      </c>
      <c r="C7" s="16" t="s">
        <v>27</v>
      </c>
      <c r="D7" s="16" t="s">
        <v>28</v>
      </c>
      <c r="E7" s="16" t="s">
        <v>29</v>
      </c>
      <c r="F7" s="16" t="s">
        <v>30</v>
      </c>
      <c r="G7" s="16" t="s">
        <v>31</v>
      </c>
      <c r="H7" s="16" t="s">
        <v>32</v>
      </c>
      <c r="I7" s="16" t="s">
        <v>33</v>
      </c>
      <c r="J7" s="16" t="s">
        <v>34</v>
      </c>
      <c r="K7" s="16" t="s">
        <v>35</v>
      </c>
      <c r="L7" s="16" t="s">
        <v>36</v>
      </c>
      <c r="M7" s="16" t="s">
        <v>37</v>
      </c>
      <c r="N7" s="16" t="s">
        <v>62</v>
      </c>
    </row>
    <row r="8" customFormat="false" ht="15" hidden="false" customHeight="false" outlineLevel="0" collapsed="false">
      <c r="A8" s="4" t="s">
        <v>40</v>
      </c>
    </row>
    <row r="9" customFormat="false" ht="15" hidden="false" customHeight="false" outlineLevel="0" collapsed="false">
      <c r="A9" s="17" t="s">
        <v>41</v>
      </c>
      <c r="B9" s="18" t="n">
        <v>93600</v>
      </c>
      <c r="C9" s="18" t="n">
        <v>87300</v>
      </c>
      <c r="D9" s="18" t="n">
        <v>90900</v>
      </c>
      <c r="E9" s="18"/>
      <c r="F9" s="18"/>
      <c r="G9" s="18"/>
      <c r="H9" s="18"/>
      <c r="I9" s="18"/>
      <c r="J9" s="18"/>
      <c r="K9" s="18"/>
      <c r="L9" s="18"/>
      <c r="M9" s="18"/>
      <c r="N9" s="19" t="n">
        <f aca="false">SUM(B9:M9)</f>
        <v>271800</v>
      </c>
    </row>
    <row r="10" customFormat="false" ht="15" hidden="false" customHeight="false" outlineLevel="0" collapsed="false">
      <c r="A10" s="17" t="s">
        <v>42</v>
      </c>
      <c r="B10" s="18"/>
      <c r="C10" s="18"/>
      <c r="D10" s="18"/>
      <c r="E10" s="18"/>
      <c r="F10" s="18"/>
      <c r="G10" s="18"/>
      <c r="H10" s="18"/>
      <c r="I10" s="18"/>
      <c r="J10" s="18"/>
      <c r="K10" s="18"/>
      <c r="L10" s="18"/>
      <c r="M10" s="18"/>
      <c r="N10" s="19" t="n">
        <f aca="false">SUM(B10:M10)</f>
        <v>0</v>
      </c>
    </row>
    <row r="11" customFormat="false" ht="15" hidden="false" customHeight="false" outlineLevel="0" collapsed="false">
      <c r="A11" s="13" t="s">
        <v>43</v>
      </c>
      <c r="B11" s="20" t="n">
        <f aca="false">SUM(B9:B10)</f>
        <v>93600</v>
      </c>
      <c r="C11" s="20" t="n">
        <f aca="false">SUM(C9:C10)</f>
        <v>87300</v>
      </c>
      <c r="D11" s="20" t="n">
        <f aca="false">SUM(D9:D10)</f>
        <v>90900</v>
      </c>
      <c r="E11" s="20" t="n">
        <f aca="false">SUM(E9:E10)</f>
        <v>0</v>
      </c>
      <c r="F11" s="20" t="n">
        <f aca="false">SUM(F9:F10)</f>
        <v>0</v>
      </c>
      <c r="G11" s="20" t="n">
        <f aca="false">SUM(G9:G10)</f>
        <v>0</v>
      </c>
      <c r="H11" s="20" t="n">
        <f aca="false">SUM(H9:H10)</f>
        <v>0</v>
      </c>
      <c r="I11" s="20" t="n">
        <f aca="false">SUM(I9:I10)</f>
        <v>0</v>
      </c>
      <c r="J11" s="20" t="n">
        <f aca="false">SUM(J9:J10)</f>
        <v>0</v>
      </c>
      <c r="K11" s="20" t="n">
        <f aca="false">SUM(K9:K10)</f>
        <v>0</v>
      </c>
      <c r="L11" s="20" t="n">
        <f aca="false">SUM(L9:L10)</f>
        <v>0</v>
      </c>
      <c r="M11" s="20" t="n">
        <f aca="false">SUM(M9:M10)</f>
        <v>0</v>
      </c>
      <c r="N11" s="20" t="n">
        <f aca="false">SUM(N9:N10)</f>
        <v>271800</v>
      </c>
    </row>
    <row r="13" customFormat="false" ht="15" hidden="false" customHeight="false" outlineLevel="0" collapsed="false">
      <c r="A13" s="4" t="s">
        <v>44</v>
      </c>
    </row>
    <row r="14" customFormat="false" ht="15" hidden="false" customHeight="false" outlineLevel="0" collapsed="false">
      <c r="A14" s="17" t="s">
        <v>45</v>
      </c>
      <c r="B14" s="18" t="n">
        <v>37440</v>
      </c>
      <c r="C14" s="18" t="n">
        <v>34920</v>
      </c>
      <c r="D14" s="18" t="n">
        <v>36360</v>
      </c>
      <c r="E14" s="18"/>
      <c r="F14" s="18"/>
      <c r="G14" s="18"/>
      <c r="H14" s="18"/>
      <c r="I14" s="18"/>
      <c r="J14" s="18"/>
      <c r="K14" s="18"/>
      <c r="L14" s="18"/>
      <c r="M14" s="18"/>
      <c r="N14" s="19" t="n">
        <f aca="false">SUM(B14:M14)</f>
        <v>108720</v>
      </c>
    </row>
    <row r="15" customFormat="false" ht="15" hidden="false" customHeight="false" outlineLevel="0" collapsed="false">
      <c r="A15" s="17" t="s">
        <v>46</v>
      </c>
      <c r="B15" s="18" t="n">
        <v>9360</v>
      </c>
      <c r="C15" s="18" t="n">
        <v>8730</v>
      </c>
      <c r="D15" s="18" t="n">
        <v>9090</v>
      </c>
      <c r="E15" s="18"/>
      <c r="F15" s="18"/>
      <c r="G15" s="18"/>
      <c r="H15" s="18"/>
      <c r="I15" s="18"/>
      <c r="J15" s="18"/>
      <c r="K15" s="18"/>
      <c r="L15" s="18"/>
      <c r="M15" s="18"/>
      <c r="N15" s="19" t="n">
        <f aca="false">SUM(B15:M15)</f>
        <v>27180</v>
      </c>
    </row>
    <row r="16" customFormat="false" ht="15" hidden="false" customHeight="false" outlineLevel="0" collapsed="false">
      <c r="A16" s="13" t="s">
        <v>47</v>
      </c>
      <c r="B16" s="20" t="n">
        <f aca="false">SUM(B14:B15)</f>
        <v>46800</v>
      </c>
      <c r="C16" s="20" t="n">
        <f aca="false">SUM(C14:C15)</f>
        <v>43650</v>
      </c>
      <c r="D16" s="20" t="n">
        <f aca="false">SUM(D14:D15)</f>
        <v>45450</v>
      </c>
      <c r="E16" s="20" t="n">
        <f aca="false">SUM(E14:E15)</f>
        <v>0</v>
      </c>
      <c r="F16" s="20" t="n">
        <f aca="false">SUM(F14:F15)</f>
        <v>0</v>
      </c>
      <c r="G16" s="20" t="n">
        <f aca="false">SUM(G14:G15)</f>
        <v>0</v>
      </c>
      <c r="H16" s="20" t="n">
        <f aca="false">SUM(H14:H15)</f>
        <v>0</v>
      </c>
      <c r="I16" s="20" t="n">
        <f aca="false">SUM(I14:I15)</f>
        <v>0</v>
      </c>
      <c r="J16" s="20" t="n">
        <f aca="false">SUM(J14:J15)</f>
        <v>0</v>
      </c>
      <c r="K16" s="20" t="n">
        <f aca="false">SUM(K14:K15)</f>
        <v>0</v>
      </c>
      <c r="L16" s="20" t="n">
        <f aca="false">SUM(L14:L15)</f>
        <v>0</v>
      </c>
      <c r="M16" s="20" t="n">
        <f aca="false">SUM(M14:M15)</f>
        <v>0</v>
      </c>
      <c r="N16" s="20" t="n">
        <f aca="false">SUM(N14:N15)</f>
        <v>135900</v>
      </c>
    </row>
    <row r="18" customFormat="false" ht="15" hidden="false" customHeight="false" outlineLevel="0" collapsed="false">
      <c r="A18" s="4" t="s">
        <v>48</v>
      </c>
    </row>
    <row r="19" customFormat="false" ht="15" hidden="false" customHeight="false" outlineLevel="0" collapsed="false">
      <c r="A19" s="17" t="s">
        <v>49</v>
      </c>
      <c r="B19" s="18" t="n">
        <v>18720</v>
      </c>
      <c r="C19" s="18" t="n">
        <v>17460</v>
      </c>
      <c r="D19" s="18" t="n">
        <v>18180</v>
      </c>
      <c r="E19" s="18"/>
      <c r="F19" s="18"/>
      <c r="G19" s="18"/>
      <c r="H19" s="18"/>
      <c r="I19" s="18"/>
      <c r="J19" s="18"/>
      <c r="K19" s="18"/>
      <c r="L19" s="18"/>
      <c r="M19" s="18"/>
      <c r="N19" s="19" t="n">
        <f aca="false">SUM(B19:M19)</f>
        <v>54360</v>
      </c>
    </row>
    <row r="20" customFormat="false" ht="15" hidden="false" customHeight="false" outlineLevel="0" collapsed="false">
      <c r="A20" s="17" t="s">
        <v>50</v>
      </c>
      <c r="B20" s="18" t="n">
        <v>4472</v>
      </c>
      <c r="C20" s="18" t="n">
        <v>4171</v>
      </c>
      <c r="D20" s="18" t="n">
        <v>4343</v>
      </c>
      <c r="E20" s="18"/>
      <c r="F20" s="18"/>
      <c r="G20" s="18"/>
      <c r="H20" s="18"/>
      <c r="I20" s="18"/>
      <c r="J20" s="18"/>
      <c r="K20" s="18"/>
      <c r="L20" s="18"/>
      <c r="M20" s="18"/>
      <c r="N20" s="19" t="n">
        <f aca="false">SUM(B20:M20)</f>
        <v>12986</v>
      </c>
    </row>
    <row r="21" customFormat="false" ht="15" hidden="false" customHeight="false" outlineLevel="0" collapsed="false">
      <c r="A21" s="17" t="s">
        <v>51</v>
      </c>
      <c r="B21" s="18" t="n">
        <v>4680</v>
      </c>
      <c r="C21" s="18" t="n">
        <v>4365</v>
      </c>
      <c r="D21" s="18" t="n">
        <v>4545</v>
      </c>
      <c r="E21" s="18"/>
      <c r="F21" s="18"/>
      <c r="G21" s="18"/>
      <c r="H21" s="18"/>
      <c r="I21" s="18"/>
      <c r="J21" s="18"/>
      <c r="K21" s="18"/>
      <c r="L21" s="18"/>
      <c r="M21" s="18"/>
      <c r="N21" s="19" t="n">
        <f aca="false">SUM(B21:M21)</f>
        <v>13590</v>
      </c>
    </row>
    <row r="22" customFormat="false" ht="15" hidden="false" customHeight="false" outlineLevel="0" collapsed="false">
      <c r="A22" s="17" t="s">
        <v>52</v>
      </c>
      <c r="B22" s="18" t="n">
        <v>2600</v>
      </c>
      <c r="C22" s="18" t="n">
        <v>2425</v>
      </c>
      <c r="D22" s="18" t="n">
        <v>2525</v>
      </c>
      <c r="E22" s="18"/>
      <c r="F22" s="18"/>
      <c r="G22" s="18"/>
      <c r="H22" s="18"/>
      <c r="I22" s="18"/>
      <c r="J22" s="18"/>
      <c r="K22" s="18"/>
      <c r="L22" s="18"/>
      <c r="M22" s="18"/>
      <c r="N22" s="19" t="n">
        <f aca="false">SUM(B22:M22)</f>
        <v>7550</v>
      </c>
    </row>
    <row r="23" customFormat="false" ht="15" hidden="false" customHeight="false" outlineLevel="0" collapsed="false">
      <c r="A23" s="17" t="s">
        <v>53</v>
      </c>
      <c r="B23" s="18" t="n">
        <v>1872</v>
      </c>
      <c r="C23" s="18" t="n">
        <v>1746</v>
      </c>
      <c r="D23" s="18" t="n">
        <v>1818</v>
      </c>
      <c r="E23" s="18"/>
      <c r="F23" s="18"/>
      <c r="G23" s="18"/>
      <c r="H23" s="18"/>
      <c r="I23" s="18"/>
      <c r="J23" s="18"/>
      <c r="K23" s="18"/>
      <c r="L23" s="18"/>
      <c r="M23" s="18"/>
      <c r="N23" s="19" t="n">
        <f aca="false">SUM(B23:M23)</f>
        <v>5436</v>
      </c>
    </row>
    <row r="24" customFormat="false" ht="15" hidden="false" customHeight="false" outlineLevel="0" collapsed="false">
      <c r="A24" s="17" t="s">
        <v>54</v>
      </c>
      <c r="B24" s="18" t="n">
        <v>1560</v>
      </c>
      <c r="C24" s="18" t="n">
        <v>1455</v>
      </c>
      <c r="D24" s="18" t="n">
        <v>1515</v>
      </c>
      <c r="E24" s="18"/>
      <c r="F24" s="18"/>
      <c r="G24" s="18"/>
      <c r="H24" s="18"/>
      <c r="I24" s="18"/>
      <c r="J24" s="18"/>
      <c r="K24" s="18"/>
      <c r="L24" s="18"/>
      <c r="M24" s="18"/>
      <c r="N24" s="19" t="n">
        <f aca="false">SUM(B24:M24)</f>
        <v>4530</v>
      </c>
    </row>
    <row r="25" customFormat="false" ht="15" hidden="false" customHeight="false" outlineLevel="0" collapsed="false">
      <c r="A25" s="17" t="s">
        <v>55</v>
      </c>
      <c r="B25" s="18" t="n">
        <v>936</v>
      </c>
      <c r="C25" s="18" t="n">
        <v>873</v>
      </c>
      <c r="D25" s="18" t="n">
        <v>909</v>
      </c>
      <c r="E25" s="18"/>
      <c r="F25" s="18"/>
      <c r="G25" s="18"/>
      <c r="H25" s="18"/>
      <c r="I25" s="18"/>
      <c r="J25" s="18"/>
      <c r="K25" s="18"/>
      <c r="L25" s="18"/>
      <c r="M25" s="18"/>
      <c r="N25" s="19" t="n">
        <f aca="false">SUM(B25:M25)</f>
        <v>2718</v>
      </c>
    </row>
    <row r="26" customFormat="false" ht="15" hidden="false" customHeight="false" outlineLevel="0" collapsed="false">
      <c r="A26" s="17" t="s">
        <v>56</v>
      </c>
      <c r="B26" s="18" t="n">
        <v>1040</v>
      </c>
      <c r="C26" s="18" t="n">
        <v>970</v>
      </c>
      <c r="D26" s="18" t="n">
        <v>1010</v>
      </c>
      <c r="E26" s="18"/>
      <c r="F26" s="18"/>
      <c r="G26" s="18"/>
      <c r="H26" s="18"/>
      <c r="I26" s="18"/>
      <c r="J26" s="18"/>
      <c r="K26" s="18"/>
      <c r="L26" s="18"/>
      <c r="M26" s="18"/>
      <c r="N26" s="19" t="n">
        <f aca="false">SUM(B26:M26)</f>
        <v>3020</v>
      </c>
    </row>
    <row r="27" customFormat="false" ht="15" hidden="false" customHeight="false" outlineLevel="0" collapsed="false">
      <c r="A27" s="13" t="s">
        <v>57</v>
      </c>
      <c r="B27" s="20" t="n">
        <f aca="false">SUM(B19:B26)</f>
        <v>35880</v>
      </c>
      <c r="C27" s="20" t="n">
        <f aca="false">SUM(C19:C26)</f>
        <v>33465</v>
      </c>
      <c r="D27" s="20" t="n">
        <f aca="false">SUM(D19:D26)</f>
        <v>34845</v>
      </c>
      <c r="E27" s="20" t="n">
        <f aca="false">SUM(E19:E26)</f>
        <v>0</v>
      </c>
      <c r="F27" s="20" t="n">
        <f aca="false">SUM(F19:F26)</f>
        <v>0</v>
      </c>
      <c r="G27" s="20" t="n">
        <f aca="false">SUM(G19:G26)</f>
        <v>0</v>
      </c>
      <c r="H27" s="20" t="n">
        <f aca="false">SUM(H19:H26)</f>
        <v>0</v>
      </c>
      <c r="I27" s="20" t="n">
        <f aca="false">SUM(I19:I26)</f>
        <v>0</v>
      </c>
      <c r="J27" s="20" t="n">
        <f aca="false">SUM(J19:J26)</f>
        <v>0</v>
      </c>
      <c r="K27" s="20" t="n">
        <f aca="false">SUM(K19:K26)</f>
        <v>0</v>
      </c>
      <c r="L27" s="20" t="n">
        <f aca="false">SUM(L19:L26)</f>
        <v>0</v>
      </c>
      <c r="M27" s="20" t="n">
        <f aca="false">SUM(M19:M26)</f>
        <v>0</v>
      </c>
      <c r="N27" s="20" t="n">
        <f aca="false">SUM(N19:N26)</f>
        <v>104190</v>
      </c>
    </row>
    <row r="29" customFormat="false" ht="15" hidden="false" customHeight="false" outlineLevel="0" collapsed="false">
      <c r="A29" s="13" t="s">
        <v>58</v>
      </c>
      <c r="B29" s="19" t="n">
        <f aca="false">B11-B16</f>
        <v>46800</v>
      </c>
      <c r="C29" s="19" t="n">
        <f aca="false">C11-C16</f>
        <v>43650</v>
      </c>
      <c r="D29" s="19" t="n">
        <f aca="false">D11-D16</f>
        <v>45450</v>
      </c>
      <c r="E29" s="19" t="n">
        <f aca="false">E11-E16</f>
        <v>0</v>
      </c>
      <c r="F29" s="19" t="n">
        <f aca="false">F11-F16</f>
        <v>0</v>
      </c>
      <c r="G29" s="19" t="n">
        <f aca="false">G11-G16</f>
        <v>0</v>
      </c>
      <c r="H29" s="19" t="n">
        <f aca="false">H11-H16</f>
        <v>0</v>
      </c>
      <c r="I29" s="19" t="n">
        <f aca="false">I11-I16</f>
        <v>0</v>
      </c>
      <c r="J29" s="19" t="n">
        <f aca="false">J11-J16</f>
        <v>0</v>
      </c>
      <c r="K29" s="19" t="n">
        <f aca="false">K11-K16</f>
        <v>0</v>
      </c>
      <c r="L29" s="19" t="n">
        <f aca="false">L11-L16</f>
        <v>0</v>
      </c>
      <c r="M29" s="19" t="n">
        <f aca="false">M11-M16</f>
        <v>0</v>
      </c>
      <c r="N29" s="19" t="n">
        <f aca="false">N11-N16</f>
        <v>135900</v>
      </c>
    </row>
    <row r="30" customFormat="false" ht="15" hidden="false" customHeight="false" outlineLevel="0" collapsed="false">
      <c r="A30" s="13" t="s">
        <v>59</v>
      </c>
      <c r="B30" s="21" t="n">
        <f aca="false">B29-B27</f>
        <v>10920</v>
      </c>
      <c r="C30" s="21" t="n">
        <f aca="false">C29-C27</f>
        <v>10185</v>
      </c>
      <c r="D30" s="21" t="n">
        <f aca="false">D29-D27</f>
        <v>10605</v>
      </c>
      <c r="E30" s="21" t="n">
        <f aca="false">E29-E27</f>
        <v>0</v>
      </c>
      <c r="F30" s="21" t="n">
        <f aca="false">F29-F27</f>
        <v>0</v>
      </c>
      <c r="G30" s="21" t="n">
        <f aca="false">G29-G27</f>
        <v>0</v>
      </c>
      <c r="H30" s="21" t="n">
        <f aca="false">H29-H27</f>
        <v>0</v>
      </c>
      <c r="I30" s="21" t="n">
        <f aca="false">I29-I27</f>
        <v>0</v>
      </c>
      <c r="J30" s="21" t="n">
        <f aca="false">J29-J27</f>
        <v>0</v>
      </c>
      <c r="K30" s="21" t="n">
        <f aca="false">K29-K27</f>
        <v>0</v>
      </c>
      <c r="L30" s="21" t="n">
        <f aca="false">L29-L27</f>
        <v>0</v>
      </c>
      <c r="M30" s="21" t="n">
        <f aca="false">M29-M27</f>
        <v>0</v>
      </c>
      <c r="N30" s="21" t="n">
        <f aca="false">N29-N27</f>
        <v>31710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4" min="2" style="0" width="13"/>
    <col collapsed="false" customWidth="true" hidden="false" outlineLevel="0" max="5" min="5" style="0" width="9"/>
    <col collapsed="false" customWidth="true" hidden="false" outlineLevel="0" max="6" min="6" style="0" width="3"/>
    <col collapsed="false" customWidth="true" hidden="false" outlineLevel="0" max="9" min="7" style="0" width="13"/>
    <col collapsed="false" customWidth="true" hidden="false" outlineLevel="0" max="10" min="10" style="0" width="9"/>
    <col collapsed="false" customWidth="true" hidden="false" outlineLevel="0" max="11" min="11" style="0" width="3"/>
    <col collapsed="false" customWidth="true" hidden="false" outlineLevel="0" max="14" min="12" style="0" width="13"/>
    <col collapsed="false" customWidth="true" hidden="false" outlineLevel="0" max="15" min="15" style="0" width="9"/>
  </cols>
  <sheetData>
    <row r="1" customFormat="false" ht="19.7" hidden="false" customHeight="false" outlineLevel="0" collapsed="false">
      <c r="A1" s="9" t="s">
        <v>63</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64</v>
      </c>
      <c r="D5" s="14" t="n">
        <v>3</v>
      </c>
      <c r="E5" s="23" t="str">
        <f aca="false">TEXT(DATE(Budget!B5,D5,1),"mmmm")</f>
        <v>March</v>
      </c>
    </row>
    <row r="7" customFormat="false" ht="15" hidden="false" customHeight="false" outlineLevel="0" collapsed="false">
      <c r="B7" s="4" t="s">
        <v>65</v>
      </c>
      <c r="G7" s="4" t="s">
        <v>66</v>
      </c>
      <c r="L7" s="4" t="s">
        <v>67</v>
      </c>
    </row>
    <row r="8" customFormat="false" ht="30" hidden="false" customHeight="true" outlineLevel="0" collapsed="false">
      <c r="A8" s="16" t="s">
        <v>68</v>
      </c>
      <c r="B8" s="16" t="s">
        <v>69</v>
      </c>
      <c r="C8" s="16" t="s">
        <v>70</v>
      </c>
      <c r="D8" s="16" t="s">
        <v>71</v>
      </c>
      <c r="E8" s="16" t="s">
        <v>72</v>
      </c>
      <c r="F8" s="16"/>
      <c r="G8" s="16" t="s">
        <v>69</v>
      </c>
      <c r="H8" s="16" t="s">
        <v>70</v>
      </c>
      <c r="I8" s="16" t="s">
        <v>71</v>
      </c>
      <c r="J8" s="16" t="s">
        <v>72</v>
      </c>
      <c r="K8" s="16"/>
      <c r="L8" s="16" t="s">
        <v>69</v>
      </c>
      <c r="M8" s="16" t="s">
        <v>73</v>
      </c>
      <c r="N8" s="16" t="s">
        <v>71</v>
      </c>
      <c r="O8" s="16" t="s">
        <v>72</v>
      </c>
    </row>
    <row r="9" customFormat="false" ht="15" hidden="false" customHeight="false" outlineLevel="0" collapsed="false">
      <c r="A9" s="17" t="s">
        <v>41</v>
      </c>
      <c r="B9" s="24" t="n">
        <f aca="false">INDEX(Budget!$B9:$M9,$D$5)</f>
        <v>90000</v>
      </c>
      <c r="C9" s="24" t="n">
        <f aca="false">INDEX(Actual!$B9:$M9,$D$5)</f>
        <v>90900</v>
      </c>
      <c r="D9" s="24" t="n">
        <f aca="false">C9-B9</f>
        <v>900</v>
      </c>
      <c r="E9" s="25" t="n">
        <f aca="false">IFERROR(D9/ABS(B9),0)</f>
        <v>0.01</v>
      </c>
      <c r="G9" s="24" t="n">
        <f aca="false">SUMPRODUCT((COLUMN(Budget!$B9:$M9)-1&lt;=$D$5)*Budget!$B9:$M9)</f>
        <v>270000</v>
      </c>
      <c r="H9" s="24" t="n">
        <f aca="false">SUMPRODUCT((COLUMN(Actual!$B9:$M9)-1&lt;=$D$5)*Actual!$B9:$M9)</f>
        <v>271800</v>
      </c>
      <c r="I9" s="24" t="n">
        <f aca="false">H9-G9</f>
        <v>1800</v>
      </c>
      <c r="J9" s="25" t="n">
        <f aca="false">IFERROR(I9/ABS(G9),0)</f>
        <v>0.00666666666666667</v>
      </c>
      <c r="L9" s="24" t="n">
        <f aca="false">Budget!N9</f>
        <v>1080000</v>
      </c>
      <c r="M9" s="24" t="n">
        <f aca="false">H9+SUMPRODUCT((COLUMN(Budget!$B9:$M9)-1&gt;$D$5)*Budget!$B9:$M9)</f>
        <v>1081800</v>
      </c>
      <c r="N9" s="24" t="n">
        <f aca="false">M9-L9</f>
        <v>1800</v>
      </c>
      <c r="O9" s="25" t="n">
        <f aca="false">IFERROR(N9/ABS(L9),0)</f>
        <v>0.00166666666666667</v>
      </c>
    </row>
    <row r="10" customFormat="false" ht="15" hidden="false" customHeight="false" outlineLevel="0" collapsed="false">
      <c r="A10" s="17" t="s">
        <v>42</v>
      </c>
      <c r="B10" s="24" t="n">
        <f aca="false">INDEX(Budget!$B10:$M10,$D$5)</f>
        <v>0</v>
      </c>
      <c r="C10" s="24" t="n">
        <f aca="false">INDEX(Actual!$B10:$M10,$D$5)</f>
        <v>0</v>
      </c>
      <c r="D10" s="24" t="n">
        <f aca="false">C10-B10</f>
        <v>0</v>
      </c>
      <c r="E10" s="25" t="n">
        <f aca="false">IFERROR(D10/ABS(B10),0)</f>
        <v>0</v>
      </c>
      <c r="G10" s="24" t="n">
        <f aca="false">SUMPRODUCT((COLUMN(Budget!$B10:$M10)-1&lt;=$D$5)*Budget!$B10:$M10)</f>
        <v>0</v>
      </c>
      <c r="H10" s="24" t="n">
        <f aca="false">SUMPRODUCT((COLUMN(Actual!$B10:$M10)-1&lt;=$D$5)*Actual!$B10:$M10)</f>
        <v>0</v>
      </c>
      <c r="I10" s="24" t="n">
        <f aca="false">H10-G10</f>
        <v>0</v>
      </c>
      <c r="J10" s="25" t="n">
        <f aca="false">IFERROR(I10/ABS(G10),0)</f>
        <v>0</v>
      </c>
      <c r="L10" s="24" t="n">
        <f aca="false">Budget!N10</f>
        <v>0</v>
      </c>
      <c r="M10" s="24" t="n">
        <f aca="false">H10+SUMPRODUCT((COLUMN(Budget!$B10:$M10)-1&gt;$D$5)*Budget!$B10:$M10)</f>
        <v>0</v>
      </c>
      <c r="N10" s="24" t="n">
        <f aca="false">M10-L10</f>
        <v>0</v>
      </c>
      <c r="O10" s="25" t="n">
        <f aca="false">IFERROR(N10/ABS(L10),0)</f>
        <v>0</v>
      </c>
    </row>
    <row r="11" customFormat="false" ht="15" hidden="false" customHeight="false" outlineLevel="0" collapsed="false">
      <c r="A11" s="17" t="s">
        <v>45</v>
      </c>
      <c r="B11" s="24" t="n">
        <f aca="false">INDEX(Budget!$B14:$M14,$D$5)</f>
        <v>36000</v>
      </c>
      <c r="C11" s="24" t="n">
        <f aca="false">INDEX(Actual!$B14:$M14,$D$5)</f>
        <v>36360</v>
      </c>
      <c r="D11" s="24" t="n">
        <f aca="false">C11-B11</f>
        <v>360</v>
      </c>
      <c r="E11" s="25" t="n">
        <f aca="false">IFERROR(D11/ABS(B11),0)</f>
        <v>0.01</v>
      </c>
      <c r="G11" s="24" t="n">
        <f aca="false">SUMPRODUCT((COLUMN(Budget!$B14:$M14)-1&lt;=$D$5)*Budget!$B14:$M14)</f>
        <v>108000</v>
      </c>
      <c r="H11" s="24" t="n">
        <f aca="false">SUMPRODUCT((COLUMN(Actual!$B14:$M14)-1&lt;=$D$5)*Actual!$B14:$M14)</f>
        <v>108720</v>
      </c>
      <c r="I11" s="24" t="n">
        <f aca="false">H11-G11</f>
        <v>720</v>
      </c>
      <c r="J11" s="25" t="n">
        <f aca="false">IFERROR(I11/ABS(G11),0)</f>
        <v>0.00666666666666667</v>
      </c>
      <c r="L11" s="24" t="n">
        <f aca="false">Budget!N14</f>
        <v>432000</v>
      </c>
      <c r="M11" s="24" t="n">
        <f aca="false">H11+SUMPRODUCT((COLUMN(Budget!$B14:$M14)-1&gt;$D$5)*Budget!$B14:$M14)</f>
        <v>432720</v>
      </c>
      <c r="N11" s="24" t="n">
        <f aca="false">M11-L11</f>
        <v>720</v>
      </c>
      <c r="O11" s="25" t="n">
        <f aca="false">IFERROR(N11/ABS(L11),0)</f>
        <v>0.00166666666666667</v>
      </c>
    </row>
    <row r="12" customFormat="false" ht="15" hidden="false" customHeight="false" outlineLevel="0" collapsed="false">
      <c r="A12" s="17" t="s">
        <v>46</v>
      </c>
      <c r="B12" s="24" t="n">
        <f aca="false">INDEX(Budget!$B15:$M15,$D$5)</f>
        <v>9000</v>
      </c>
      <c r="C12" s="24" t="n">
        <f aca="false">INDEX(Actual!$B15:$M15,$D$5)</f>
        <v>9090</v>
      </c>
      <c r="D12" s="24" t="n">
        <f aca="false">C12-B12</f>
        <v>90</v>
      </c>
      <c r="E12" s="25" t="n">
        <f aca="false">IFERROR(D12/ABS(B12),0)</f>
        <v>0.01</v>
      </c>
      <c r="G12" s="24" t="n">
        <f aca="false">SUMPRODUCT((COLUMN(Budget!$B15:$M15)-1&lt;=$D$5)*Budget!$B15:$M15)</f>
        <v>27000</v>
      </c>
      <c r="H12" s="24" t="n">
        <f aca="false">SUMPRODUCT((COLUMN(Actual!$B15:$M15)-1&lt;=$D$5)*Actual!$B15:$M15)</f>
        <v>27180</v>
      </c>
      <c r="I12" s="24" t="n">
        <f aca="false">H12-G12</f>
        <v>180</v>
      </c>
      <c r="J12" s="25" t="n">
        <f aca="false">IFERROR(I12/ABS(G12),0)</f>
        <v>0.00666666666666667</v>
      </c>
      <c r="L12" s="24" t="n">
        <f aca="false">Budget!N15</f>
        <v>108000</v>
      </c>
      <c r="M12" s="24" t="n">
        <f aca="false">H12+SUMPRODUCT((COLUMN(Budget!$B15:$M15)-1&gt;$D$5)*Budget!$B15:$M15)</f>
        <v>108180</v>
      </c>
      <c r="N12" s="24" t="n">
        <f aca="false">M12-L12</f>
        <v>180</v>
      </c>
      <c r="O12" s="25" t="n">
        <f aca="false">IFERROR(N12/ABS(L12),0)</f>
        <v>0.00166666666666667</v>
      </c>
    </row>
    <row r="13" customFormat="false" ht="15" hidden="false" customHeight="false" outlineLevel="0" collapsed="false">
      <c r="A13" s="17" t="s">
        <v>49</v>
      </c>
      <c r="B13" s="24" t="n">
        <f aca="false">INDEX(Budget!$B19:$M19,$D$5)</f>
        <v>18000</v>
      </c>
      <c r="C13" s="24" t="n">
        <f aca="false">INDEX(Actual!$B19:$M19,$D$5)</f>
        <v>18180</v>
      </c>
      <c r="D13" s="24" t="n">
        <f aca="false">C13-B13</f>
        <v>180</v>
      </c>
      <c r="E13" s="25" t="n">
        <f aca="false">IFERROR(D13/ABS(B13),0)</f>
        <v>0.01</v>
      </c>
      <c r="G13" s="24" t="n">
        <f aca="false">SUMPRODUCT((COLUMN(Budget!$B19:$M19)-1&lt;=$D$5)*Budget!$B19:$M19)</f>
        <v>54000</v>
      </c>
      <c r="H13" s="24" t="n">
        <f aca="false">SUMPRODUCT((COLUMN(Actual!$B19:$M19)-1&lt;=$D$5)*Actual!$B19:$M19)</f>
        <v>54360</v>
      </c>
      <c r="I13" s="24" t="n">
        <f aca="false">H13-G13</f>
        <v>360</v>
      </c>
      <c r="J13" s="25" t="n">
        <f aca="false">IFERROR(I13/ABS(G13),0)</f>
        <v>0.00666666666666667</v>
      </c>
      <c r="L13" s="24" t="n">
        <f aca="false">Budget!N19</f>
        <v>216000</v>
      </c>
      <c r="M13" s="24" t="n">
        <f aca="false">H13+SUMPRODUCT((COLUMN(Budget!$B19:$M19)-1&gt;$D$5)*Budget!$B19:$M19)</f>
        <v>216360</v>
      </c>
      <c r="N13" s="24" t="n">
        <f aca="false">M13-L13</f>
        <v>360</v>
      </c>
      <c r="O13" s="25" t="n">
        <f aca="false">IFERROR(N13/ABS(L13),0)</f>
        <v>0.00166666666666667</v>
      </c>
    </row>
    <row r="14" customFormat="false" ht="15" hidden="false" customHeight="false" outlineLevel="0" collapsed="false">
      <c r="A14" s="17" t="s">
        <v>50</v>
      </c>
      <c r="B14" s="24" t="n">
        <f aca="false">INDEX(Budget!$B20:$M20,$D$5)</f>
        <v>4300</v>
      </c>
      <c r="C14" s="24" t="n">
        <f aca="false">INDEX(Actual!$B20:$M20,$D$5)</f>
        <v>4343</v>
      </c>
      <c r="D14" s="24" t="n">
        <f aca="false">C14-B14</f>
        <v>43</v>
      </c>
      <c r="E14" s="25" t="n">
        <f aca="false">IFERROR(D14/ABS(B14),0)</f>
        <v>0.01</v>
      </c>
      <c r="G14" s="24" t="n">
        <f aca="false">SUMPRODUCT((COLUMN(Budget!$B20:$M20)-1&lt;=$D$5)*Budget!$B20:$M20)</f>
        <v>12900</v>
      </c>
      <c r="H14" s="24" t="n">
        <f aca="false">SUMPRODUCT((COLUMN(Actual!$B20:$M20)-1&lt;=$D$5)*Actual!$B20:$M20)</f>
        <v>12986</v>
      </c>
      <c r="I14" s="24" t="n">
        <f aca="false">H14-G14</f>
        <v>86</v>
      </c>
      <c r="J14" s="25" t="n">
        <f aca="false">IFERROR(I14/ABS(G14),0)</f>
        <v>0.00666666666666667</v>
      </c>
      <c r="L14" s="24" t="n">
        <f aca="false">Budget!N20</f>
        <v>51600</v>
      </c>
      <c r="M14" s="24" t="n">
        <f aca="false">H14+SUMPRODUCT((COLUMN(Budget!$B20:$M20)-1&gt;$D$5)*Budget!$B20:$M20)</f>
        <v>51686</v>
      </c>
      <c r="N14" s="24" t="n">
        <f aca="false">M14-L14</f>
        <v>86</v>
      </c>
      <c r="O14" s="25" t="n">
        <f aca="false">IFERROR(N14/ABS(L14),0)</f>
        <v>0.00166666666666667</v>
      </c>
    </row>
    <row r="15" customFormat="false" ht="15" hidden="false" customHeight="false" outlineLevel="0" collapsed="false">
      <c r="A15" s="17" t="s">
        <v>51</v>
      </c>
      <c r="B15" s="24" t="n">
        <f aca="false">INDEX(Budget!$B21:$M21,$D$5)</f>
        <v>4500</v>
      </c>
      <c r="C15" s="24" t="n">
        <f aca="false">INDEX(Actual!$B21:$M21,$D$5)</f>
        <v>4545</v>
      </c>
      <c r="D15" s="24" t="n">
        <f aca="false">C15-B15</f>
        <v>45</v>
      </c>
      <c r="E15" s="25" t="n">
        <f aca="false">IFERROR(D15/ABS(B15),0)</f>
        <v>0.01</v>
      </c>
      <c r="G15" s="24" t="n">
        <f aca="false">SUMPRODUCT((COLUMN(Budget!$B21:$M21)-1&lt;=$D$5)*Budget!$B21:$M21)</f>
        <v>13500</v>
      </c>
      <c r="H15" s="24" t="n">
        <f aca="false">SUMPRODUCT((COLUMN(Actual!$B21:$M21)-1&lt;=$D$5)*Actual!$B21:$M21)</f>
        <v>13590</v>
      </c>
      <c r="I15" s="24" t="n">
        <f aca="false">H15-G15</f>
        <v>90</v>
      </c>
      <c r="J15" s="25" t="n">
        <f aca="false">IFERROR(I15/ABS(G15),0)</f>
        <v>0.00666666666666667</v>
      </c>
      <c r="L15" s="24" t="n">
        <f aca="false">Budget!N21</f>
        <v>54000</v>
      </c>
      <c r="M15" s="24" t="n">
        <f aca="false">H15+SUMPRODUCT((COLUMN(Budget!$B21:$M21)-1&gt;$D$5)*Budget!$B21:$M21)</f>
        <v>54090</v>
      </c>
      <c r="N15" s="24" t="n">
        <f aca="false">M15-L15</f>
        <v>90</v>
      </c>
      <c r="O15" s="25" t="n">
        <f aca="false">IFERROR(N15/ABS(L15),0)</f>
        <v>0.00166666666666667</v>
      </c>
    </row>
    <row r="16" customFormat="false" ht="15" hidden="false" customHeight="false" outlineLevel="0" collapsed="false">
      <c r="A16" s="17" t="s">
        <v>52</v>
      </c>
      <c r="B16" s="24" t="n">
        <f aca="false">INDEX(Budget!$B22:$M22,$D$5)</f>
        <v>2500</v>
      </c>
      <c r="C16" s="24" t="n">
        <f aca="false">INDEX(Actual!$B22:$M22,$D$5)</f>
        <v>2525</v>
      </c>
      <c r="D16" s="24" t="n">
        <f aca="false">C16-B16</f>
        <v>25</v>
      </c>
      <c r="E16" s="25" t="n">
        <f aca="false">IFERROR(D16/ABS(B16),0)</f>
        <v>0.01</v>
      </c>
      <c r="G16" s="24" t="n">
        <f aca="false">SUMPRODUCT((COLUMN(Budget!$B22:$M22)-1&lt;=$D$5)*Budget!$B22:$M22)</f>
        <v>7500</v>
      </c>
      <c r="H16" s="24" t="n">
        <f aca="false">SUMPRODUCT((COLUMN(Actual!$B22:$M22)-1&lt;=$D$5)*Actual!$B22:$M22)</f>
        <v>7550</v>
      </c>
      <c r="I16" s="24" t="n">
        <f aca="false">H16-G16</f>
        <v>50</v>
      </c>
      <c r="J16" s="25" t="n">
        <f aca="false">IFERROR(I16/ABS(G16),0)</f>
        <v>0.00666666666666667</v>
      </c>
      <c r="L16" s="24" t="n">
        <f aca="false">Budget!N22</f>
        <v>30000</v>
      </c>
      <c r="M16" s="24" t="n">
        <f aca="false">H16+SUMPRODUCT((COLUMN(Budget!$B22:$M22)-1&gt;$D$5)*Budget!$B22:$M22)</f>
        <v>30050</v>
      </c>
      <c r="N16" s="24" t="n">
        <f aca="false">M16-L16</f>
        <v>50</v>
      </c>
      <c r="O16" s="25" t="n">
        <f aca="false">IFERROR(N16/ABS(L16),0)</f>
        <v>0.00166666666666667</v>
      </c>
    </row>
    <row r="17" customFormat="false" ht="15" hidden="false" customHeight="false" outlineLevel="0" collapsed="false">
      <c r="A17" s="17" t="s">
        <v>53</v>
      </c>
      <c r="B17" s="24" t="n">
        <f aca="false">INDEX(Budget!$B23:$M23,$D$5)</f>
        <v>1800</v>
      </c>
      <c r="C17" s="24" t="n">
        <f aca="false">INDEX(Actual!$B23:$M23,$D$5)</f>
        <v>1818</v>
      </c>
      <c r="D17" s="24" t="n">
        <f aca="false">C17-B17</f>
        <v>18</v>
      </c>
      <c r="E17" s="25" t="n">
        <f aca="false">IFERROR(D17/ABS(B17),0)</f>
        <v>0.01</v>
      </c>
      <c r="G17" s="24" t="n">
        <f aca="false">SUMPRODUCT((COLUMN(Budget!$B23:$M23)-1&lt;=$D$5)*Budget!$B23:$M23)</f>
        <v>5400</v>
      </c>
      <c r="H17" s="24" t="n">
        <f aca="false">SUMPRODUCT((COLUMN(Actual!$B23:$M23)-1&lt;=$D$5)*Actual!$B23:$M23)</f>
        <v>5436</v>
      </c>
      <c r="I17" s="24" t="n">
        <f aca="false">H17-G17</f>
        <v>36</v>
      </c>
      <c r="J17" s="25" t="n">
        <f aca="false">IFERROR(I17/ABS(G17),0)</f>
        <v>0.00666666666666667</v>
      </c>
      <c r="L17" s="24" t="n">
        <f aca="false">Budget!N23</f>
        <v>21600</v>
      </c>
      <c r="M17" s="24" t="n">
        <f aca="false">H17+SUMPRODUCT((COLUMN(Budget!$B23:$M23)-1&gt;$D$5)*Budget!$B23:$M23)</f>
        <v>21636</v>
      </c>
      <c r="N17" s="24" t="n">
        <f aca="false">M17-L17</f>
        <v>36</v>
      </c>
      <c r="O17" s="25" t="n">
        <f aca="false">IFERROR(N17/ABS(L17),0)</f>
        <v>0.00166666666666667</v>
      </c>
    </row>
    <row r="18" customFormat="false" ht="15" hidden="false" customHeight="false" outlineLevel="0" collapsed="false">
      <c r="A18" s="17" t="s">
        <v>54</v>
      </c>
      <c r="B18" s="24" t="n">
        <f aca="false">INDEX(Budget!$B24:$M24,$D$5)</f>
        <v>1500</v>
      </c>
      <c r="C18" s="24" t="n">
        <f aca="false">INDEX(Actual!$B24:$M24,$D$5)</f>
        <v>1515</v>
      </c>
      <c r="D18" s="24" t="n">
        <f aca="false">C18-B18</f>
        <v>15</v>
      </c>
      <c r="E18" s="25" t="n">
        <f aca="false">IFERROR(D18/ABS(B18),0)</f>
        <v>0.01</v>
      </c>
      <c r="G18" s="24" t="n">
        <f aca="false">SUMPRODUCT((COLUMN(Budget!$B24:$M24)-1&lt;=$D$5)*Budget!$B24:$M24)</f>
        <v>4500</v>
      </c>
      <c r="H18" s="24" t="n">
        <f aca="false">SUMPRODUCT((COLUMN(Actual!$B24:$M24)-1&lt;=$D$5)*Actual!$B24:$M24)</f>
        <v>4530</v>
      </c>
      <c r="I18" s="24" t="n">
        <f aca="false">H18-G18</f>
        <v>30</v>
      </c>
      <c r="J18" s="25" t="n">
        <f aca="false">IFERROR(I18/ABS(G18),0)</f>
        <v>0.00666666666666667</v>
      </c>
      <c r="L18" s="24" t="n">
        <f aca="false">Budget!N24</f>
        <v>18000</v>
      </c>
      <c r="M18" s="24" t="n">
        <f aca="false">H18+SUMPRODUCT((COLUMN(Budget!$B24:$M24)-1&gt;$D$5)*Budget!$B24:$M24)</f>
        <v>18030</v>
      </c>
      <c r="N18" s="24" t="n">
        <f aca="false">M18-L18</f>
        <v>30</v>
      </c>
      <c r="O18" s="25" t="n">
        <f aca="false">IFERROR(N18/ABS(L18),0)</f>
        <v>0.00166666666666667</v>
      </c>
    </row>
    <row r="19" customFormat="false" ht="15" hidden="false" customHeight="false" outlineLevel="0" collapsed="false">
      <c r="A19" s="17" t="s">
        <v>55</v>
      </c>
      <c r="B19" s="24" t="n">
        <f aca="false">INDEX(Budget!$B25:$M25,$D$5)</f>
        <v>900</v>
      </c>
      <c r="C19" s="24" t="n">
        <f aca="false">INDEX(Actual!$B25:$M25,$D$5)</f>
        <v>909</v>
      </c>
      <c r="D19" s="24" t="n">
        <f aca="false">C19-B19</f>
        <v>9</v>
      </c>
      <c r="E19" s="25" t="n">
        <f aca="false">IFERROR(D19/ABS(B19),0)</f>
        <v>0.01</v>
      </c>
      <c r="G19" s="24" t="n">
        <f aca="false">SUMPRODUCT((COLUMN(Budget!$B25:$M25)-1&lt;=$D$5)*Budget!$B25:$M25)</f>
        <v>2700</v>
      </c>
      <c r="H19" s="24" t="n">
        <f aca="false">SUMPRODUCT((COLUMN(Actual!$B25:$M25)-1&lt;=$D$5)*Actual!$B25:$M25)</f>
        <v>2718</v>
      </c>
      <c r="I19" s="24" t="n">
        <f aca="false">H19-G19</f>
        <v>18</v>
      </c>
      <c r="J19" s="25" t="n">
        <f aca="false">IFERROR(I19/ABS(G19),0)</f>
        <v>0.00666666666666667</v>
      </c>
      <c r="L19" s="24" t="n">
        <f aca="false">Budget!N25</f>
        <v>10800</v>
      </c>
      <c r="M19" s="24" t="n">
        <f aca="false">H19+SUMPRODUCT((COLUMN(Budget!$B25:$M25)-1&gt;$D$5)*Budget!$B25:$M25)</f>
        <v>10818</v>
      </c>
      <c r="N19" s="24" t="n">
        <f aca="false">M19-L19</f>
        <v>18</v>
      </c>
      <c r="O19" s="25" t="n">
        <f aca="false">IFERROR(N19/ABS(L19),0)</f>
        <v>0.00166666666666667</v>
      </c>
    </row>
    <row r="20" customFormat="false" ht="15" hidden="false" customHeight="false" outlineLevel="0" collapsed="false">
      <c r="A20" s="17" t="s">
        <v>56</v>
      </c>
      <c r="B20" s="24" t="n">
        <f aca="false">INDEX(Budget!$B26:$M26,$D$5)</f>
        <v>1000</v>
      </c>
      <c r="C20" s="24" t="n">
        <f aca="false">INDEX(Actual!$B26:$M26,$D$5)</f>
        <v>1010</v>
      </c>
      <c r="D20" s="24" t="n">
        <f aca="false">C20-B20</f>
        <v>10</v>
      </c>
      <c r="E20" s="25" t="n">
        <f aca="false">IFERROR(D20/ABS(B20),0)</f>
        <v>0.01</v>
      </c>
      <c r="G20" s="24" t="n">
        <f aca="false">SUMPRODUCT((COLUMN(Budget!$B26:$M26)-1&lt;=$D$5)*Budget!$B26:$M26)</f>
        <v>3000</v>
      </c>
      <c r="H20" s="24" t="n">
        <f aca="false">SUMPRODUCT((COLUMN(Actual!$B26:$M26)-1&lt;=$D$5)*Actual!$B26:$M26)</f>
        <v>3020</v>
      </c>
      <c r="I20" s="24" t="n">
        <f aca="false">H20-G20</f>
        <v>20</v>
      </c>
      <c r="J20" s="25" t="n">
        <f aca="false">IFERROR(I20/ABS(G20),0)</f>
        <v>0.00666666666666667</v>
      </c>
      <c r="L20" s="24" t="n">
        <f aca="false">Budget!N26</f>
        <v>12000</v>
      </c>
      <c r="M20" s="24" t="n">
        <f aca="false">H20+SUMPRODUCT((COLUMN(Budget!$B26:$M26)-1&gt;$D$5)*Budget!$B26:$M26)</f>
        <v>12020</v>
      </c>
      <c r="N20" s="24" t="n">
        <f aca="false">M20-L20</f>
        <v>20</v>
      </c>
      <c r="O20" s="25" t="n">
        <f aca="false">IFERROR(N20/ABS(L20),0)</f>
        <v>0.00166666666666667</v>
      </c>
    </row>
    <row r="22" customFormat="false" ht="15" hidden="false" customHeight="false" outlineLevel="0" collapsed="false">
      <c r="A22" s="13" t="s">
        <v>43</v>
      </c>
      <c r="B22" s="19" t="n">
        <f aca="false">INDEX(Budget!$B11:$M11,$D$5)</f>
        <v>90000</v>
      </c>
      <c r="C22" s="19" t="n">
        <f aca="false">INDEX(Actual!$B11:$M11,$D$5)</f>
        <v>90900</v>
      </c>
      <c r="D22" s="19" t="n">
        <f aca="false">C22-B22</f>
        <v>900</v>
      </c>
      <c r="E22" s="25" t="n">
        <f aca="false">IFERROR(D22/ABS(B22),0)</f>
        <v>0.01</v>
      </c>
      <c r="G22" s="19" t="n">
        <f aca="false">SUMPRODUCT((COLUMN(Budget!$B11:$M11)-1&lt;=$D$5)*Budget!$B11:$M11)</f>
        <v>270000</v>
      </c>
      <c r="H22" s="19" t="n">
        <f aca="false">SUMPRODUCT((COLUMN(Actual!$B11:$M11)-1&lt;=$D$5)*Actual!$B11:$M11)</f>
        <v>271800</v>
      </c>
      <c r="I22" s="19" t="n">
        <f aca="false">H22-G22</f>
        <v>1800</v>
      </c>
      <c r="J22" s="25" t="n">
        <f aca="false">IFERROR(I22/ABS(G22),0)</f>
        <v>0.00666666666666667</v>
      </c>
      <c r="L22" s="19" t="n">
        <f aca="false">Budget!N11</f>
        <v>1080000</v>
      </c>
      <c r="M22" s="19" t="n">
        <f aca="false">H22+SUMPRODUCT((COLUMN(Budget!$B11:$M11)-1&gt;$D$5)*Budget!$B11:$M11)</f>
        <v>1081800</v>
      </c>
      <c r="N22" s="19" t="n">
        <f aca="false">M22-L22</f>
        <v>1800</v>
      </c>
      <c r="O22" s="25" t="n">
        <f aca="false">IFERROR(N22/ABS(L22),0)</f>
        <v>0.00166666666666667</v>
      </c>
    </row>
    <row r="23" customFormat="false" ht="15" hidden="false" customHeight="false" outlineLevel="0" collapsed="false">
      <c r="A23" s="13" t="s">
        <v>74</v>
      </c>
      <c r="B23" s="19" t="n">
        <f aca="false">INDEX(Budget!$B16:$M16,$D$5)</f>
        <v>45000</v>
      </c>
      <c r="C23" s="19" t="n">
        <f aca="false">INDEX(Actual!$B16:$M16,$D$5)</f>
        <v>45450</v>
      </c>
      <c r="D23" s="19" t="n">
        <f aca="false">C23-B23</f>
        <v>450</v>
      </c>
      <c r="E23" s="25" t="n">
        <f aca="false">IFERROR(D23/ABS(B23),0)</f>
        <v>0.01</v>
      </c>
      <c r="G23" s="19" t="n">
        <f aca="false">SUMPRODUCT((COLUMN(Budget!$B16:$M16)-1&lt;=$D$5)*Budget!$B16:$M16)</f>
        <v>135000</v>
      </c>
      <c r="H23" s="19" t="n">
        <f aca="false">SUMPRODUCT((COLUMN(Actual!$B16:$M16)-1&lt;=$D$5)*Actual!$B16:$M16)</f>
        <v>135900</v>
      </c>
      <c r="I23" s="19" t="n">
        <f aca="false">H23-G23</f>
        <v>900</v>
      </c>
      <c r="J23" s="25" t="n">
        <f aca="false">IFERROR(I23/ABS(G23),0)</f>
        <v>0.00666666666666667</v>
      </c>
      <c r="L23" s="19" t="n">
        <f aca="false">Budget!N16</f>
        <v>540000</v>
      </c>
      <c r="M23" s="19" t="n">
        <f aca="false">H23+SUMPRODUCT((COLUMN(Budget!$B16:$M16)-1&gt;$D$5)*Budget!$B16:$M16)</f>
        <v>540900</v>
      </c>
      <c r="N23" s="19" t="n">
        <f aca="false">M23-L23</f>
        <v>900</v>
      </c>
      <c r="O23" s="25" t="n">
        <f aca="false">IFERROR(N23/ABS(L23),0)</f>
        <v>0.00166666666666667</v>
      </c>
    </row>
    <row r="24" customFormat="false" ht="15" hidden="false" customHeight="false" outlineLevel="0" collapsed="false">
      <c r="A24" s="13" t="s">
        <v>75</v>
      </c>
      <c r="B24" s="19" t="n">
        <f aca="false">INDEX(Budget!$B29:$M29,$D$5)</f>
        <v>45000</v>
      </c>
      <c r="C24" s="19" t="n">
        <f aca="false">INDEX(Actual!$B29:$M29,$D$5)</f>
        <v>45450</v>
      </c>
      <c r="D24" s="19" t="n">
        <f aca="false">C24-B24</f>
        <v>450</v>
      </c>
      <c r="E24" s="25" t="n">
        <f aca="false">IFERROR(D24/ABS(B24),0)</f>
        <v>0.01</v>
      </c>
      <c r="G24" s="19" t="n">
        <f aca="false">SUMPRODUCT((COLUMN(Budget!$B29:$M29)-1&lt;=$D$5)*Budget!$B29:$M29)</f>
        <v>135000</v>
      </c>
      <c r="H24" s="19" t="n">
        <f aca="false">SUMPRODUCT((COLUMN(Actual!$B29:$M29)-1&lt;=$D$5)*Actual!$B29:$M29)</f>
        <v>135900</v>
      </c>
      <c r="I24" s="19" t="n">
        <f aca="false">H24-G24</f>
        <v>900</v>
      </c>
      <c r="J24" s="25" t="n">
        <f aca="false">IFERROR(I24/ABS(G24),0)</f>
        <v>0.00666666666666667</v>
      </c>
      <c r="L24" s="19" t="n">
        <f aca="false">Budget!N29</f>
        <v>540000</v>
      </c>
      <c r="M24" s="19" t="n">
        <f aca="false">H24+SUMPRODUCT((COLUMN(Budget!$B29:$M29)-1&gt;$D$5)*Budget!$B29:$M29)</f>
        <v>540900</v>
      </c>
      <c r="N24" s="19" t="n">
        <f aca="false">M24-L24</f>
        <v>900</v>
      </c>
      <c r="O24" s="25" t="n">
        <f aca="false">IFERROR(N24/ABS(L24),0)</f>
        <v>0.00166666666666667</v>
      </c>
    </row>
    <row r="25" customFormat="false" ht="15" hidden="false" customHeight="false" outlineLevel="0" collapsed="false">
      <c r="A25" s="13" t="s">
        <v>57</v>
      </c>
      <c r="B25" s="19" t="n">
        <f aca="false">INDEX(Budget!$B27:$M27,$D$5)</f>
        <v>34500</v>
      </c>
      <c r="C25" s="19" t="n">
        <f aca="false">INDEX(Actual!$B27:$M27,$D$5)</f>
        <v>34845</v>
      </c>
      <c r="D25" s="19" t="n">
        <f aca="false">C25-B25</f>
        <v>345</v>
      </c>
      <c r="E25" s="25" t="n">
        <f aca="false">IFERROR(D25/ABS(B25),0)</f>
        <v>0.01</v>
      </c>
      <c r="G25" s="19" t="n">
        <f aca="false">SUMPRODUCT((COLUMN(Budget!$B27:$M27)-1&lt;=$D$5)*Budget!$B27:$M27)</f>
        <v>103500</v>
      </c>
      <c r="H25" s="19" t="n">
        <f aca="false">SUMPRODUCT((COLUMN(Actual!$B27:$M27)-1&lt;=$D$5)*Actual!$B27:$M27)</f>
        <v>104190</v>
      </c>
      <c r="I25" s="19" t="n">
        <f aca="false">H25-G25</f>
        <v>690</v>
      </c>
      <c r="J25" s="25" t="n">
        <f aca="false">IFERROR(I25/ABS(G25),0)</f>
        <v>0.00666666666666667</v>
      </c>
      <c r="L25" s="19" t="n">
        <f aca="false">Budget!N27</f>
        <v>414000</v>
      </c>
      <c r="M25" s="19" t="n">
        <f aca="false">H25+SUMPRODUCT((COLUMN(Budget!$B27:$M27)-1&gt;$D$5)*Budget!$B27:$M27)</f>
        <v>414690</v>
      </c>
      <c r="N25" s="19" t="n">
        <f aca="false">M25-L25</f>
        <v>690</v>
      </c>
      <c r="O25" s="25" t="n">
        <f aca="false">IFERROR(N25/ABS(L25),0)</f>
        <v>0.00166666666666667</v>
      </c>
    </row>
    <row r="26" customFormat="false" ht="15" hidden="false" customHeight="false" outlineLevel="0" collapsed="false">
      <c r="A26" s="13" t="s">
        <v>76</v>
      </c>
      <c r="B26" s="19" t="n">
        <f aca="false">INDEX(Budget!$B30:$M30,$D$5)</f>
        <v>10500</v>
      </c>
      <c r="C26" s="19" t="n">
        <f aca="false">INDEX(Actual!$B30:$M30,$D$5)</f>
        <v>10605</v>
      </c>
      <c r="D26" s="19" t="n">
        <f aca="false">C26-B26</f>
        <v>105</v>
      </c>
      <c r="E26" s="25" t="n">
        <f aca="false">IFERROR(D26/ABS(B26),0)</f>
        <v>0.01</v>
      </c>
      <c r="G26" s="19" t="n">
        <f aca="false">SUMPRODUCT((COLUMN(Budget!$B30:$M30)-1&lt;=$D$5)*Budget!$B30:$M30)</f>
        <v>31500</v>
      </c>
      <c r="H26" s="19" t="n">
        <f aca="false">SUMPRODUCT((COLUMN(Actual!$B30:$M30)-1&lt;=$D$5)*Actual!$B30:$M30)</f>
        <v>31710</v>
      </c>
      <c r="I26" s="19" t="n">
        <f aca="false">H26-G26</f>
        <v>210</v>
      </c>
      <c r="J26" s="25" t="n">
        <f aca="false">IFERROR(I26/ABS(G26),0)</f>
        <v>0.00666666666666667</v>
      </c>
      <c r="L26" s="19" t="n">
        <f aca="false">Budget!N30</f>
        <v>126000</v>
      </c>
      <c r="M26" s="19" t="n">
        <f aca="false">H26+SUMPRODUCT((COLUMN(Budget!$B30:$M30)-1&gt;$D$5)*Budget!$B30:$M30)</f>
        <v>126210</v>
      </c>
      <c r="N26" s="19" t="n">
        <f aca="false">M26-L26</f>
        <v>210</v>
      </c>
      <c r="O26" s="25" t="n">
        <f aca="false">IFERROR(N26/ABS(L26),0)</f>
        <v>0.00166666666666667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13" min="2" style="0" width="11"/>
    <col collapsed="false" customWidth="true" hidden="false" outlineLevel="0" max="14" min="14" style="0" width="13"/>
  </cols>
  <sheetData>
    <row r="1" customFormat="false" ht="19.7" hidden="false" customHeight="false" outlineLevel="0" collapsed="false">
      <c r="A1" s="9" t="s">
        <v>77</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78</v>
      </c>
      <c r="C5" s="26" t="n">
        <f aca="false">Variance!D5</f>
        <v>3</v>
      </c>
    </row>
    <row r="6" customFormat="false" ht="15" hidden="false" customHeight="false" outlineLevel="0" collapsed="false">
      <c r="A6" s="27" t="str">
        <f aca="false">""</f>
        <v/>
      </c>
      <c r="B6" s="28" t="str">
        <f aca="false">IF(1&lt;=$C$5,"Actual","Budget")</f>
        <v>Actual</v>
      </c>
      <c r="C6" s="28" t="str">
        <f aca="false">IF(2&lt;=$C$5,"Actual","Budget")</f>
        <v>Actual</v>
      </c>
      <c r="D6" s="28" t="str">
        <f aca="false">IF(3&lt;=$C$5,"Actual","Budget")</f>
        <v>Actual</v>
      </c>
      <c r="E6" s="28" t="str">
        <f aca="false">IF(4&lt;=$C$5,"Actual","Budget")</f>
        <v>Budget</v>
      </c>
      <c r="F6" s="28" t="str">
        <f aca="false">IF(5&lt;=$C$5,"Actual","Budget")</f>
        <v>Budget</v>
      </c>
      <c r="G6" s="28" t="str">
        <f aca="false">IF(6&lt;=$C$5,"Actual","Budget")</f>
        <v>Budget</v>
      </c>
      <c r="H6" s="28" t="str">
        <f aca="false">IF(7&lt;=$C$5,"Actual","Budget")</f>
        <v>Budget</v>
      </c>
      <c r="I6" s="28" t="str">
        <f aca="false">IF(8&lt;=$C$5,"Actual","Budget")</f>
        <v>Budget</v>
      </c>
      <c r="J6" s="28" t="str">
        <f aca="false">IF(9&lt;=$C$5,"Actual","Budget")</f>
        <v>Budget</v>
      </c>
      <c r="K6" s="28" t="str">
        <f aca="false">IF(10&lt;=$C$5,"Actual","Budget")</f>
        <v>Budget</v>
      </c>
      <c r="L6" s="28" t="str">
        <f aca="false">IF(11&lt;=$C$5,"Actual","Budget")</f>
        <v>Budget</v>
      </c>
      <c r="M6" s="28" t="str">
        <f aca="false">IF(12&lt;=$C$5,"Actual","Budget")</f>
        <v>Budget</v>
      </c>
    </row>
    <row r="7" customFormat="false" ht="30" hidden="false" customHeight="true" outlineLevel="0" collapsed="false">
      <c r="A7" s="16" t="s">
        <v>25</v>
      </c>
      <c r="B7" s="16" t="s">
        <v>26</v>
      </c>
      <c r="C7" s="16" t="s">
        <v>27</v>
      </c>
      <c r="D7" s="16" t="s">
        <v>28</v>
      </c>
      <c r="E7" s="16" t="s">
        <v>29</v>
      </c>
      <c r="F7" s="16" t="s">
        <v>30</v>
      </c>
      <c r="G7" s="16" t="s">
        <v>31</v>
      </c>
      <c r="H7" s="16" t="s">
        <v>32</v>
      </c>
      <c r="I7" s="16" t="s">
        <v>33</v>
      </c>
      <c r="J7" s="16" t="s">
        <v>34</v>
      </c>
      <c r="K7" s="16" t="s">
        <v>35</v>
      </c>
      <c r="L7" s="16" t="s">
        <v>36</v>
      </c>
      <c r="M7" s="16" t="s">
        <v>37</v>
      </c>
      <c r="N7" s="16" t="s">
        <v>79</v>
      </c>
    </row>
    <row r="8" customFormat="false" ht="15" hidden="false" customHeight="false" outlineLevel="0" collapsed="false">
      <c r="A8" s="4" t="s">
        <v>40</v>
      </c>
    </row>
    <row r="9" customFormat="false" ht="15" hidden="false" customHeight="false" outlineLevel="0" collapsed="false">
      <c r="A9" s="17" t="s">
        <v>41</v>
      </c>
      <c r="B9" s="24" t="n">
        <f aca="false">IF(1&lt;=$C$5,Actual!B9,Budget!B9)</f>
        <v>93600</v>
      </c>
      <c r="C9" s="24" t="n">
        <f aca="false">IF(2&lt;=$C$5,Actual!C9,Budget!C9)</f>
        <v>87300</v>
      </c>
      <c r="D9" s="24" t="n">
        <f aca="false">IF(3&lt;=$C$5,Actual!D9,Budget!D9)</f>
        <v>90900</v>
      </c>
      <c r="E9" s="24" t="n">
        <f aca="false">IF(4&lt;=$C$5,Actual!E9,Budget!E9)</f>
        <v>90000</v>
      </c>
      <c r="F9" s="24" t="n">
        <f aca="false">IF(5&lt;=$C$5,Actual!F9,Budget!F9)</f>
        <v>90000</v>
      </c>
      <c r="G9" s="24" t="n">
        <f aca="false">IF(6&lt;=$C$5,Actual!G9,Budget!G9)</f>
        <v>90000</v>
      </c>
      <c r="H9" s="24" t="n">
        <f aca="false">IF(7&lt;=$C$5,Actual!H9,Budget!H9)</f>
        <v>90000</v>
      </c>
      <c r="I9" s="24" t="n">
        <f aca="false">IF(8&lt;=$C$5,Actual!I9,Budget!I9)</f>
        <v>90000</v>
      </c>
      <c r="J9" s="24" t="n">
        <f aca="false">IF(9&lt;=$C$5,Actual!J9,Budget!J9)</f>
        <v>90000</v>
      </c>
      <c r="K9" s="24" t="n">
        <f aca="false">IF(10&lt;=$C$5,Actual!K9,Budget!K9)</f>
        <v>90000</v>
      </c>
      <c r="L9" s="24" t="n">
        <f aca="false">IF(11&lt;=$C$5,Actual!L9,Budget!L9)</f>
        <v>90000</v>
      </c>
      <c r="M9" s="24" t="n">
        <f aca="false">IF(12&lt;=$C$5,Actual!M9,Budget!M9)</f>
        <v>90000</v>
      </c>
      <c r="N9" s="19" t="n">
        <f aca="false">SUM(B9:M9)</f>
        <v>1081800</v>
      </c>
    </row>
    <row r="10" customFormat="false" ht="15" hidden="false" customHeight="false" outlineLevel="0" collapsed="false">
      <c r="A10" s="17" t="s">
        <v>42</v>
      </c>
      <c r="B10" s="24" t="n">
        <f aca="false">IF(1&lt;=$C$5,Actual!B10,Budget!B10)</f>
        <v>0</v>
      </c>
      <c r="C10" s="24" t="n">
        <f aca="false">IF(2&lt;=$C$5,Actual!C10,Budget!C10)</f>
        <v>0</v>
      </c>
      <c r="D10" s="24" t="n">
        <f aca="false">IF(3&lt;=$C$5,Actual!D10,Budget!D10)</f>
        <v>0</v>
      </c>
      <c r="E10" s="24" t="n">
        <f aca="false">IF(4&lt;=$C$5,Actual!E10,Budget!E10)</f>
        <v>0</v>
      </c>
      <c r="F10" s="24" t="n">
        <f aca="false">IF(5&lt;=$C$5,Actual!F10,Budget!F10)</f>
        <v>0</v>
      </c>
      <c r="G10" s="24" t="n">
        <f aca="false">IF(6&lt;=$C$5,Actual!G10,Budget!G10)</f>
        <v>0</v>
      </c>
      <c r="H10" s="24" t="n">
        <f aca="false">IF(7&lt;=$C$5,Actual!H10,Budget!H10)</f>
        <v>0</v>
      </c>
      <c r="I10" s="24" t="n">
        <f aca="false">IF(8&lt;=$C$5,Actual!I10,Budget!I10)</f>
        <v>0</v>
      </c>
      <c r="J10" s="24" t="n">
        <f aca="false">IF(9&lt;=$C$5,Actual!J10,Budget!J10)</f>
        <v>0</v>
      </c>
      <c r="K10" s="24" t="n">
        <f aca="false">IF(10&lt;=$C$5,Actual!K10,Budget!K10)</f>
        <v>0</v>
      </c>
      <c r="L10" s="24" t="n">
        <f aca="false">IF(11&lt;=$C$5,Actual!L10,Budget!L10)</f>
        <v>0</v>
      </c>
      <c r="M10" s="24" t="n">
        <f aca="false">IF(12&lt;=$C$5,Actual!M10,Budget!M10)</f>
        <v>0</v>
      </c>
      <c r="N10" s="19" t="n">
        <f aca="false">SUM(B10:M10)</f>
        <v>0</v>
      </c>
    </row>
    <row r="11" customFormat="false" ht="15" hidden="false" customHeight="false" outlineLevel="0" collapsed="false">
      <c r="A11" s="13" t="s">
        <v>43</v>
      </c>
      <c r="B11" s="19" t="n">
        <f aca="false">IF(1&lt;=$C$5,Actual!B11,Budget!B11)</f>
        <v>93600</v>
      </c>
      <c r="C11" s="19" t="n">
        <f aca="false">IF(2&lt;=$C$5,Actual!C11,Budget!C11)</f>
        <v>87300</v>
      </c>
      <c r="D11" s="19" t="n">
        <f aca="false">IF(3&lt;=$C$5,Actual!D11,Budget!D11)</f>
        <v>90900</v>
      </c>
      <c r="E11" s="19" t="n">
        <f aca="false">IF(4&lt;=$C$5,Actual!E11,Budget!E11)</f>
        <v>90000</v>
      </c>
      <c r="F11" s="19" t="n">
        <f aca="false">IF(5&lt;=$C$5,Actual!F11,Budget!F11)</f>
        <v>90000</v>
      </c>
      <c r="G11" s="19" t="n">
        <f aca="false">IF(6&lt;=$C$5,Actual!G11,Budget!G11)</f>
        <v>90000</v>
      </c>
      <c r="H11" s="19" t="n">
        <f aca="false">IF(7&lt;=$C$5,Actual!H11,Budget!H11)</f>
        <v>90000</v>
      </c>
      <c r="I11" s="19" t="n">
        <f aca="false">IF(8&lt;=$C$5,Actual!I11,Budget!I11)</f>
        <v>90000</v>
      </c>
      <c r="J11" s="19" t="n">
        <f aca="false">IF(9&lt;=$C$5,Actual!J11,Budget!J11)</f>
        <v>90000</v>
      </c>
      <c r="K11" s="19" t="n">
        <f aca="false">IF(10&lt;=$C$5,Actual!K11,Budget!K11)</f>
        <v>90000</v>
      </c>
      <c r="L11" s="19" t="n">
        <f aca="false">IF(11&lt;=$C$5,Actual!L11,Budget!L11)</f>
        <v>90000</v>
      </c>
      <c r="M11" s="19" t="n">
        <f aca="false">IF(12&lt;=$C$5,Actual!M11,Budget!M11)</f>
        <v>90000</v>
      </c>
      <c r="N11" s="19" t="n">
        <f aca="false">SUM(B11:M11)</f>
        <v>1081800</v>
      </c>
    </row>
    <row r="13" customFormat="false" ht="15" hidden="false" customHeight="false" outlineLevel="0" collapsed="false">
      <c r="A13" s="4" t="s">
        <v>44</v>
      </c>
    </row>
    <row r="14" customFormat="false" ht="15" hidden="false" customHeight="false" outlineLevel="0" collapsed="false">
      <c r="A14" s="17" t="s">
        <v>45</v>
      </c>
      <c r="B14" s="24" t="n">
        <f aca="false">IF(1&lt;=$C$5,Actual!B14,Budget!B14)</f>
        <v>37440</v>
      </c>
      <c r="C14" s="24" t="n">
        <f aca="false">IF(2&lt;=$C$5,Actual!C14,Budget!C14)</f>
        <v>34920</v>
      </c>
      <c r="D14" s="24" t="n">
        <f aca="false">IF(3&lt;=$C$5,Actual!D14,Budget!D14)</f>
        <v>36360</v>
      </c>
      <c r="E14" s="24" t="n">
        <f aca="false">IF(4&lt;=$C$5,Actual!E14,Budget!E14)</f>
        <v>36000</v>
      </c>
      <c r="F14" s="24" t="n">
        <f aca="false">IF(5&lt;=$C$5,Actual!F14,Budget!F14)</f>
        <v>36000</v>
      </c>
      <c r="G14" s="24" t="n">
        <f aca="false">IF(6&lt;=$C$5,Actual!G14,Budget!G14)</f>
        <v>36000</v>
      </c>
      <c r="H14" s="24" t="n">
        <f aca="false">IF(7&lt;=$C$5,Actual!H14,Budget!H14)</f>
        <v>36000</v>
      </c>
      <c r="I14" s="24" t="n">
        <f aca="false">IF(8&lt;=$C$5,Actual!I14,Budget!I14)</f>
        <v>36000</v>
      </c>
      <c r="J14" s="24" t="n">
        <f aca="false">IF(9&lt;=$C$5,Actual!J14,Budget!J14)</f>
        <v>36000</v>
      </c>
      <c r="K14" s="24" t="n">
        <f aca="false">IF(10&lt;=$C$5,Actual!K14,Budget!K14)</f>
        <v>36000</v>
      </c>
      <c r="L14" s="24" t="n">
        <f aca="false">IF(11&lt;=$C$5,Actual!L14,Budget!L14)</f>
        <v>36000</v>
      </c>
      <c r="M14" s="24" t="n">
        <f aca="false">IF(12&lt;=$C$5,Actual!M14,Budget!M14)</f>
        <v>36000</v>
      </c>
      <c r="N14" s="19" t="n">
        <f aca="false">SUM(B14:M14)</f>
        <v>432720</v>
      </c>
    </row>
    <row r="15" customFormat="false" ht="15" hidden="false" customHeight="false" outlineLevel="0" collapsed="false">
      <c r="A15" s="17" t="s">
        <v>46</v>
      </c>
      <c r="B15" s="24" t="n">
        <f aca="false">IF(1&lt;=$C$5,Actual!B15,Budget!B15)</f>
        <v>9360</v>
      </c>
      <c r="C15" s="24" t="n">
        <f aca="false">IF(2&lt;=$C$5,Actual!C15,Budget!C15)</f>
        <v>8730</v>
      </c>
      <c r="D15" s="24" t="n">
        <f aca="false">IF(3&lt;=$C$5,Actual!D15,Budget!D15)</f>
        <v>9090</v>
      </c>
      <c r="E15" s="24" t="n">
        <f aca="false">IF(4&lt;=$C$5,Actual!E15,Budget!E15)</f>
        <v>9000</v>
      </c>
      <c r="F15" s="24" t="n">
        <f aca="false">IF(5&lt;=$C$5,Actual!F15,Budget!F15)</f>
        <v>9000</v>
      </c>
      <c r="G15" s="24" t="n">
        <f aca="false">IF(6&lt;=$C$5,Actual!G15,Budget!G15)</f>
        <v>9000</v>
      </c>
      <c r="H15" s="24" t="n">
        <f aca="false">IF(7&lt;=$C$5,Actual!H15,Budget!H15)</f>
        <v>9000</v>
      </c>
      <c r="I15" s="24" t="n">
        <f aca="false">IF(8&lt;=$C$5,Actual!I15,Budget!I15)</f>
        <v>9000</v>
      </c>
      <c r="J15" s="24" t="n">
        <f aca="false">IF(9&lt;=$C$5,Actual!J15,Budget!J15)</f>
        <v>9000</v>
      </c>
      <c r="K15" s="24" t="n">
        <f aca="false">IF(10&lt;=$C$5,Actual!K15,Budget!K15)</f>
        <v>9000</v>
      </c>
      <c r="L15" s="24" t="n">
        <f aca="false">IF(11&lt;=$C$5,Actual!L15,Budget!L15)</f>
        <v>9000</v>
      </c>
      <c r="M15" s="24" t="n">
        <f aca="false">IF(12&lt;=$C$5,Actual!M15,Budget!M15)</f>
        <v>9000</v>
      </c>
      <c r="N15" s="19" t="n">
        <f aca="false">SUM(B15:M15)</f>
        <v>108180</v>
      </c>
    </row>
    <row r="16" customFormat="false" ht="15" hidden="false" customHeight="false" outlineLevel="0" collapsed="false">
      <c r="A16" s="13" t="s">
        <v>47</v>
      </c>
      <c r="B16" s="19" t="n">
        <f aca="false">IF(1&lt;=$C$5,Actual!B16,Budget!B16)</f>
        <v>46800</v>
      </c>
      <c r="C16" s="19" t="n">
        <f aca="false">IF(2&lt;=$C$5,Actual!C16,Budget!C16)</f>
        <v>43650</v>
      </c>
      <c r="D16" s="19" t="n">
        <f aca="false">IF(3&lt;=$C$5,Actual!D16,Budget!D16)</f>
        <v>45450</v>
      </c>
      <c r="E16" s="19" t="n">
        <f aca="false">IF(4&lt;=$C$5,Actual!E16,Budget!E16)</f>
        <v>45000</v>
      </c>
      <c r="F16" s="19" t="n">
        <f aca="false">IF(5&lt;=$C$5,Actual!F16,Budget!F16)</f>
        <v>45000</v>
      </c>
      <c r="G16" s="19" t="n">
        <f aca="false">IF(6&lt;=$C$5,Actual!G16,Budget!G16)</f>
        <v>45000</v>
      </c>
      <c r="H16" s="19" t="n">
        <f aca="false">IF(7&lt;=$C$5,Actual!H16,Budget!H16)</f>
        <v>45000</v>
      </c>
      <c r="I16" s="19" t="n">
        <f aca="false">IF(8&lt;=$C$5,Actual!I16,Budget!I16)</f>
        <v>45000</v>
      </c>
      <c r="J16" s="19" t="n">
        <f aca="false">IF(9&lt;=$C$5,Actual!J16,Budget!J16)</f>
        <v>45000</v>
      </c>
      <c r="K16" s="19" t="n">
        <f aca="false">IF(10&lt;=$C$5,Actual!K16,Budget!K16)</f>
        <v>45000</v>
      </c>
      <c r="L16" s="19" t="n">
        <f aca="false">IF(11&lt;=$C$5,Actual!L16,Budget!L16)</f>
        <v>45000</v>
      </c>
      <c r="M16" s="19" t="n">
        <f aca="false">IF(12&lt;=$C$5,Actual!M16,Budget!M16)</f>
        <v>45000</v>
      </c>
      <c r="N16" s="19" t="n">
        <f aca="false">SUM(B16:M16)</f>
        <v>540900</v>
      </c>
    </row>
    <row r="18" customFormat="false" ht="15" hidden="false" customHeight="false" outlineLevel="0" collapsed="false">
      <c r="A18" s="4" t="s">
        <v>48</v>
      </c>
    </row>
    <row r="19" customFormat="false" ht="15" hidden="false" customHeight="false" outlineLevel="0" collapsed="false">
      <c r="A19" s="17" t="s">
        <v>49</v>
      </c>
      <c r="B19" s="24" t="n">
        <f aca="false">IF(1&lt;=$C$5,Actual!B19,Budget!B19)</f>
        <v>18720</v>
      </c>
      <c r="C19" s="24" t="n">
        <f aca="false">IF(2&lt;=$C$5,Actual!C19,Budget!C19)</f>
        <v>17460</v>
      </c>
      <c r="D19" s="24" t="n">
        <f aca="false">IF(3&lt;=$C$5,Actual!D19,Budget!D19)</f>
        <v>18180</v>
      </c>
      <c r="E19" s="24" t="n">
        <f aca="false">IF(4&lt;=$C$5,Actual!E19,Budget!E19)</f>
        <v>18000</v>
      </c>
      <c r="F19" s="24" t="n">
        <f aca="false">IF(5&lt;=$C$5,Actual!F19,Budget!F19)</f>
        <v>18000</v>
      </c>
      <c r="G19" s="24" t="n">
        <f aca="false">IF(6&lt;=$C$5,Actual!G19,Budget!G19)</f>
        <v>18000</v>
      </c>
      <c r="H19" s="24" t="n">
        <f aca="false">IF(7&lt;=$C$5,Actual!H19,Budget!H19)</f>
        <v>18000</v>
      </c>
      <c r="I19" s="24" t="n">
        <f aca="false">IF(8&lt;=$C$5,Actual!I19,Budget!I19)</f>
        <v>18000</v>
      </c>
      <c r="J19" s="24" t="n">
        <f aca="false">IF(9&lt;=$C$5,Actual!J19,Budget!J19)</f>
        <v>18000</v>
      </c>
      <c r="K19" s="24" t="n">
        <f aca="false">IF(10&lt;=$C$5,Actual!K19,Budget!K19)</f>
        <v>18000</v>
      </c>
      <c r="L19" s="24" t="n">
        <f aca="false">IF(11&lt;=$C$5,Actual!L19,Budget!L19)</f>
        <v>18000</v>
      </c>
      <c r="M19" s="24" t="n">
        <f aca="false">IF(12&lt;=$C$5,Actual!M19,Budget!M19)</f>
        <v>18000</v>
      </c>
      <c r="N19" s="19" t="n">
        <f aca="false">SUM(B19:M19)</f>
        <v>216360</v>
      </c>
    </row>
    <row r="20" customFormat="false" ht="15" hidden="false" customHeight="false" outlineLevel="0" collapsed="false">
      <c r="A20" s="17" t="s">
        <v>50</v>
      </c>
      <c r="B20" s="24" t="n">
        <f aca="false">IF(1&lt;=$C$5,Actual!B20,Budget!B20)</f>
        <v>4472</v>
      </c>
      <c r="C20" s="24" t="n">
        <f aca="false">IF(2&lt;=$C$5,Actual!C20,Budget!C20)</f>
        <v>4171</v>
      </c>
      <c r="D20" s="24" t="n">
        <f aca="false">IF(3&lt;=$C$5,Actual!D20,Budget!D20)</f>
        <v>4343</v>
      </c>
      <c r="E20" s="24" t="n">
        <f aca="false">IF(4&lt;=$C$5,Actual!E20,Budget!E20)</f>
        <v>4300</v>
      </c>
      <c r="F20" s="24" t="n">
        <f aca="false">IF(5&lt;=$C$5,Actual!F20,Budget!F20)</f>
        <v>4300</v>
      </c>
      <c r="G20" s="24" t="n">
        <f aca="false">IF(6&lt;=$C$5,Actual!G20,Budget!G20)</f>
        <v>4300</v>
      </c>
      <c r="H20" s="24" t="n">
        <f aca="false">IF(7&lt;=$C$5,Actual!H20,Budget!H20)</f>
        <v>4300</v>
      </c>
      <c r="I20" s="24" t="n">
        <f aca="false">IF(8&lt;=$C$5,Actual!I20,Budget!I20)</f>
        <v>4300</v>
      </c>
      <c r="J20" s="24" t="n">
        <f aca="false">IF(9&lt;=$C$5,Actual!J20,Budget!J20)</f>
        <v>4300</v>
      </c>
      <c r="K20" s="24" t="n">
        <f aca="false">IF(10&lt;=$C$5,Actual!K20,Budget!K20)</f>
        <v>4300</v>
      </c>
      <c r="L20" s="24" t="n">
        <f aca="false">IF(11&lt;=$C$5,Actual!L20,Budget!L20)</f>
        <v>4300</v>
      </c>
      <c r="M20" s="24" t="n">
        <f aca="false">IF(12&lt;=$C$5,Actual!M20,Budget!M20)</f>
        <v>4300</v>
      </c>
      <c r="N20" s="19" t="n">
        <f aca="false">SUM(B20:M20)</f>
        <v>51686</v>
      </c>
    </row>
    <row r="21" customFormat="false" ht="15" hidden="false" customHeight="false" outlineLevel="0" collapsed="false">
      <c r="A21" s="17" t="s">
        <v>51</v>
      </c>
      <c r="B21" s="24" t="n">
        <f aca="false">IF(1&lt;=$C$5,Actual!B21,Budget!B21)</f>
        <v>4680</v>
      </c>
      <c r="C21" s="24" t="n">
        <f aca="false">IF(2&lt;=$C$5,Actual!C21,Budget!C21)</f>
        <v>4365</v>
      </c>
      <c r="D21" s="24" t="n">
        <f aca="false">IF(3&lt;=$C$5,Actual!D21,Budget!D21)</f>
        <v>4545</v>
      </c>
      <c r="E21" s="24" t="n">
        <f aca="false">IF(4&lt;=$C$5,Actual!E21,Budget!E21)</f>
        <v>4500</v>
      </c>
      <c r="F21" s="24" t="n">
        <f aca="false">IF(5&lt;=$C$5,Actual!F21,Budget!F21)</f>
        <v>4500</v>
      </c>
      <c r="G21" s="24" t="n">
        <f aca="false">IF(6&lt;=$C$5,Actual!G21,Budget!G21)</f>
        <v>4500</v>
      </c>
      <c r="H21" s="24" t="n">
        <f aca="false">IF(7&lt;=$C$5,Actual!H21,Budget!H21)</f>
        <v>4500</v>
      </c>
      <c r="I21" s="24" t="n">
        <f aca="false">IF(8&lt;=$C$5,Actual!I21,Budget!I21)</f>
        <v>4500</v>
      </c>
      <c r="J21" s="24" t="n">
        <f aca="false">IF(9&lt;=$C$5,Actual!J21,Budget!J21)</f>
        <v>4500</v>
      </c>
      <c r="K21" s="24" t="n">
        <f aca="false">IF(10&lt;=$C$5,Actual!K21,Budget!K21)</f>
        <v>4500</v>
      </c>
      <c r="L21" s="24" t="n">
        <f aca="false">IF(11&lt;=$C$5,Actual!L21,Budget!L21)</f>
        <v>4500</v>
      </c>
      <c r="M21" s="24" t="n">
        <f aca="false">IF(12&lt;=$C$5,Actual!M21,Budget!M21)</f>
        <v>4500</v>
      </c>
      <c r="N21" s="19" t="n">
        <f aca="false">SUM(B21:M21)</f>
        <v>54090</v>
      </c>
    </row>
    <row r="22" customFormat="false" ht="15" hidden="false" customHeight="false" outlineLevel="0" collapsed="false">
      <c r="A22" s="17" t="s">
        <v>52</v>
      </c>
      <c r="B22" s="24" t="n">
        <f aca="false">IF(1&lt;=$C$5,Actual!B22,Budget!B22)</f>
        <v>2600</v>
      </c>
      <c r="C22" s="24" t="n">
        <f aca="false">IF(2&lt;=$C$5,Actual!C22,Budget!C22)</f>
        <v>2425</v>
      </c>
      <c r="D22" s="24" t="n">
        <f aca="false">IF(3&lt;=$C$5,Actual!D22,Budget!D22)</f>
        <v>2525</v>
      </c>
      <c r="E22" s="24" t="n">
        <f aca="false">IF(4&lt;=$C$5,Actual!E22,Budget!E22)</f>
        <v>2500</v>
      </c>
      <c r="F22" s="24" t="n">
        <f aca="false">IF(5&lt;=$C$5,Actual!F22,Budget!F22)</f>
        <v>2500</v>
      </c>
      <c r="G22" s="24" t="n">
        <f aca="false">IF(6&lt;=$C$5,Actual!G22,Budget!G22)</f>
        <v>2500</v>
      </c>
      <c r="H22" s="24" t="n">
        <f aca="false">IF(7&lt;=$C$5,Actual!H22,Budget!H22)</f>
        <v>2500</v>
      </c>
      <c r="I22" s="24" t="n">
        <f aca="false">IF(8&lt;=$C$5,Actual!I22,Budget!I22)</f>
        <v>2500</v>
      </c>
      <c r="J22" s="24" t="n">
        <f aca="false">IF(9&lt;=$C$5,Actual!J22,Budget!J22)</f>
        <v>2500</v>
      </c>
      <c r="K22" s="24" t="n">
        <f aca="false">IF(10&lt;=$C$5,Actual!K22,Budget!K22)</f>
        <v>2500</v>
      </c>
      <c r="L22" s="24" t="n">
        <f aca="false">IF(11&lt;=$C$5,Actual!L22,Budget!L22)</f>
        <v>2500</v>
      </c>
      <c r="M22" s="24" t="n">
        <f aca="false">IF(12&lt;=$C$5,Actual!M22,Budget!M22)</f>
        <v>2500</v>
      </c>
      <c r="N22" s="19" t="n">
        <f aca="false">SUM(B22:M22)</f>
        <v>30050</v>
      </c>
    </row>
    <row r="23" customFormat="false" ht="15" hidden="false" customHeight="false" outlineLevel="0" collapsed="false">
      <c r="A23" s="17" t="s">
        <v>53</v>
      </c>
      <c r="B23" s="24" t="n">
        <f aca="false">IF(1&lt;=$C$5,Actual!B23,Budget!B23)</f>
        <v>1872</v>
      </c>
      <c r="C23" s="24" t="n">
        <f aca="false">IF(2&lt;=$C$5,Actual!C23,Budget!C23)</f>
        <v>1746</v>
      </c>
      <c r="D23" s="24" t="n">
        <f aca="false">IF(3&lt;=$C$5,Actual!D23,Budget!D23)</f>
        <v>1818</v>
      </c>
      <c r="E23" s="24" t="n">
        <f aca="false">IF(4&lt;=$C$5,Actual!E23,Budget!E23)</f>
        <v>1800</v>
      </c>
      <c r="F23" s="24" t="n">
        <f aca="false">IF(5&lt;=$C$5,Actual!F23,Budget!F23)</f>
        <v>1800</v>
      </c>
      <c r="G23" s="24" t="n">
        <f aca="false">IF(6&lt;=$C$5,Actual!G23,Budget!G23)</f>
        <v>1800</v>
      </c>
      <c r="H23" s="24" t="n">
        <f aca="false">IF(7&lt;=$C$5,Actual!H23,Budget!H23)</f>
        <v>1800</v>
      </c>
      <c r="I23" s="24" t="n">
        <f aca="false">IF(8&lt;=$C$5,Actual!I23,Budget!I23)</f>
        <v>1800</v>
      </c>
      <c r="J23" s="24" t="n">
        <f aca="false">IF(9&lt;=$C$5,Actual!J23,Budget!J23)</f>
        <v>1800</v>
      </c>
      <c r="K23" s="24" t="n">
        <f aca="false">IF(10&lt;=$C$5,Actual!K23,Budget!K23)</f>
        <v>1800</v>
      </c>
      <c r="L23" s="24" t="n">
        <f aca="false">IF(11&lt;=$C$5,Actual!L23,Budget!L23)</f>
        <v>1800</v>
      </c>
      <c r="M23" s="24" t="n">
        <f aca="false">IF(12&lt;=$C$5,Actual!M23,Budget!M23)</f>
        <v>1800</v>
      </c>
      <c r="N23" s="19" t="n">
        <f aca="false">SUM(B23:M23)</f>
        <v>21636</v>
      </c>
    </row>
    <row r="24" customFormat="false" ht="15" hidden="false" customHeight="false" outlineLevel="0" collapsed="false">
      <c r="A24" s="17" t="s">
        <v>54</v>
      </c>
      <c r="B24" s="24" t="n">
        <f aca="false">IF(1&lt;=$C$5,Actual!B24,Budget!B24)</f>
        <v>1560</v>
      </c>
      <c r="C24" s="24" t="n">
        <f aca="false">IF(2&lt;=$C$5,Actual!C24,Budget!C24)</f>
        <v>1455</v>
      </c>
      <c r="D24" s="24" t="n">
        <f aca="false">IF(3&lt;=$C$5,Actual!D24,Budget!D24)</f>
        <v>1515</v>
      </c>
      <c r="E24" s="24" t="n">
        <f aca="false">IF(4&lt;=$C$5,Actual!E24,Budget!E24)</f>
        <v>1500</v>
      </c>
      <c r="F24" s="24" t="n">
        <f aca="false">IF(5&lt;=$C$5,Actual!F24,Budget!F24)</f>
        <v>1500</v>
      </c>
      <c r="G24" s="24" t="n">
        <f aca="false">IF(6&lt;=$C$5,Actual!G24,Budget!G24)</f>
        <v>1500</v>
      </c>
      <c r="H24" s="24" t="n">
        <f aca="false">IF(7&lt;=$C$5,Actual!H24,Budget!H24)</f>
        <v>1500</v>
      </c>
      <c r="I24" s="24" t="n">
        <f aca="false">IF(8&lt;=$C$5,Actual!I24,Budget!I24)</f>
        <v>1500</v>
      </c>
      <c r="J24" s="24" t="n">
        <f aca="false">IF(9&lt;=$C$5,Actual!J24,Budget!J24)</f>
        <v>1500</v>
      </c>
      <c r="K24" s="24" t="n">
        <f aca="false">IF(10&lt;=$C$5,Actual!K24,Budget!K24)</f>
        <v>1500</v>
      </c>
      <c r="L24" s="24" t="n">
        <f aca="false">IF(11&lt;=$C$5,Actual!L24,Budget!L24)</f>
        <v>1500</v>
      </c>
      <c r="M24" s="24" t="n">
        <f aca="false">IF(12&lt;=$C$5,Actual!M24,Budget!M24)</f>
        <v>1500</v>
      </c>
      <c r="N24" s="19" t="n">
        <f aca="false">SUM(B24:M24)</f>
        <v>18030</v>
      </c>
    </row>
    <row r="25" customFormat="false" ht="15" hidden="false" customHeight="false" outlineLevel="0" collapsed="false">
      <c r="A25" s="17" t="s">
        <v>55</v>
      </c>
      <c r="B25" s="24" t="n">
        <f aca="false">IF(1&lt;=$C$5,Actual!B25,Budget!B25)</f>
        <v>936</v>
      </c>
      <c r="C25" s="24" t="n">
        <f aca="false">IF(2&lt;=$C$5,Actual!C25,Budget!C25)</f>
        <v>873</v>
      </c>
      <c r="D25" s="24" t="n">
        <f aca="false">IF(3&lt;=$C$5,Actual!D25,Budget!D25)</f>
        <v>909</v>
      </c>
      <c r="E25" s="24" t="n">
        <f aca="false">IF(4&lt;=$C$5,Actual!E25,Budget!E25)</f>
        <v>900</v>
      </c>
      <c r="F25" s="24" t="n">
        <f aca="false">IF(5&lt;=$C$5,Actual!F25,Budget!F25)</f>
        <v>900</v>
      </c>
      <c r="G25" s="24" t="n">
        <f aca="false">IF(6&lt;=$C$5,Actual!G25,Budget!G25)</f>
        <v>900</v>
      </c>
      <c r="H25" s="24" t="n">
        <f aca="false">IF(7&lt;=$C$5,Actual!H25,Budget!H25)</f>
        <v>900</v>
      </c>
      <c r="I25" s="24" t="n">
        <f aca="false">IF(8&lt;=$C$5,Actual!I25,Budget!I25)</f>
        <v>900</v>
      </c>
      <c r="J25" s="24" t="n">
        <f aca="false">IF(9&lt;=$C$5,Actual!J25,Budget!J25)</f>
        <v>900</v>
      </c>
      <c r="K25" s="24" t="n">
        <f aca="false">IF(10&lt;=$C$5,Actual!K25,Budget!K25)</f>
        <v>900</v>
      </c>
      <c r="L25" s="24" t="n">
        <f aca="false">IF(11&lt;=$C$5,Actual!L25,Budget!L25)</f>
        <v>900</v>
      </c>
      <c r="M25" s="24" t="n">
        <f aca="false">IF(12&lt;=$C$5,Actual!M25,Budget!M25)</f>
        <v>900</v>
      </c>
      <c r="N25" s="19" t="n">
        <f aca="false">SUM(B25:M25)</f>
        <v>10818</v>
      </c>
    </row>
    <row r="26" customFormat="false" ht="15" hidden="false" customHeight="false" outlineLevel="0" collapsed="false">
      <c r="A26" s="17" t="s">
        <v>56</v>
      </c>
      <c r="B26" s="24" t="n">
        <f aca="false">IF(1&lt;=$C$5,Actual!B26,Budget!B26)</f>
        <v>1040</v>
      </c>
      <c r="C26" s="24" t="n">
        <f aca="false">IF(2&lt;=$C$5,Actual!C26,Budget!C26)</f>
        <v>970</v>
      </c>
      <c r="D26" s="24" t="n">
        <f aca="false">IF(3&lt;=$C$5,Actual!D26,Budget!D26)</f>
        <v>1010</v>
      </c>
      <c r="E26" s="24" t="n">
        <f aca="false">IF(4&lt;=$C$5,Actual!E26,Budget!E26)</f>
        <v>1000</v>
      </c>
      <c r="F26" s="24" t="n">
        <f aca="false">IF(5&lt;=$C$5,Actual!F26,Budget!F26)</f>
        <v>1000</v>
      </c>
      <c r="G26" s="24" t="n">
        <f aca="false">IF(6&lt;=$C$5,Actual!G26,Budget!G26)</f>
        <v>1000</v>
      </c>
      <c r="H26" s="24" t="n">
        <f aca="false">IF(7&lt;=$C$5,Actual!H26,Budget!H26)</f>
        <v>1000</v>
      </c>
      <c r="I26" s="24" t="n">
        <f aca="false">IF(8&lt;=$C$5,Actual!I26,Budget!I26)</f>
        <v>1000</v>
      </c>
      <c r="J26" s="24" t="n">
        <f aca="false">IF(9&lt;=$C$5,Actual!J26,Budget!J26)</f>
        <v>1000</v>
      </c>
      <c r="K26" s="24" t="n">
        <f aca="false">IF(10&lt;=$C$5,Actual!K26,Budget!K26)</f>
        <v>1000</v>
      </c>
      <c r="L26" s="24" t="n">
        <f aca="false">IF(11&lt;=$C$5,Actual!L26,Budget!L26)</f>
        <v>1000</v>
      </c>
      <c r="M26" s="24" t="n">
        <f aca="false">IF(12&lt;=$C$5,Actual!M26,Budget!M26)</f>
        <v>1000</v>
      </c>
      <c r="N26" s="19" t="n">
        <f aca="false">SUM(B26:M26)</f>
        <v>12020</v>
      </c>
    </row>
    <row r="27" customFormat="false" ht="15" hidden="false" customHeight="false" outlineLevel="0" collapsed="false">
      <c r="A27" s="13" t="s">
        <v>57</v>
      </c>
      <c r="B27" s="19" t="n">
        <f aca="false">IF(1&lt;=$C$5,Actual!B27,Budget!B27)</f>
        <v>35880</v>
      </c>
      <c r="C27" s="19" t="n">
        <f aca="false">IF(2&lt;=$C$5,Actual!C27,Budget!C27)</f>
        <v>33465</v>
      </c>
      <c r="D27" s="19" t="n">
        <f aca="false">IF(3&lt;=$C$5,Actual!D27,Budget!D27)</f>
        <v>34845</v>
      </c>
      <c r="E27" s="19" t="n">
        <f aca="false">IF(4&lt;=$C$5,Actual!E27,Budget!E27)</f>
        <v>34500</v>
      </c>
      <c r="F27" s="19" t="n">
        <f aca="false">IF(5&lt;=$C$5,Actual!F27,Budget!F27)</f>
        <v>34500</v>
      </c>
      <c r="G27" s="19" t="n">
        <f aca="false">IF(6&lt;=$C$5,Actual!G27,Budget!G27)</f>
        <v>34500</v>
      </c>
      <c r="H27" s="19" t="n">
        <f aca="false">IF(7&lt;=$C$5,Actual!H27,Budget!H27)</f>
        <v>34500</v>
      </c>
      <c r="I27" s="19" t="n">
        <f aca="false">IF(8&lt;=$C$5,Actual!I27,Budget!I27)</f>
        <v>34500</v>
      </c>
      <c r="J27" s="19" t="n">
        <f aca="false">IF(9&lt;=$C$5,Actual!J27,Budget!J27)</f>
        <v>34500</v>
      </c>
      <c r="K27" s="19" t="n">
        <f aca="false">IF(10&lt;=$C$5,Actual!K27,Budget!K27)</f>
        <v>34500</v>
      </c>
      <c r="L27" s="19" t="n">
        <f aca="false">IF(11&lt;=$C$5,Actual!L27,Budget!L27)</f>
        <v>34500</v>
      </c>
      <c r="M27" s="19" t="n">
        <f aca="false">IF(12&lt;=$C$5,Actual!M27,Budget!M27)</f>
        <v>34500</v>
      </c>
      <c r="N27" s="19" t="n">
        <f aca="false">SUM(B27:M27)</f>
        <v>414690</v>
      </c>
    </row>
    <row r="29" customFormat="false" ht="15" hidden="false" customHeight="false" outlineLevel="0" collapsed="false">
      <c r="A29" s="13" t="s">
        <v>58</v>
      </c>
      <c r="B29" s="19" t="n">
        <f aca="false">IF(1&lt;=$C$5,Actual!B29,Budget!B29)</f>
        <v>46800</v>
      </c>
      <c r="C29" s="19" t="n">
        <f aca="false">IF(2&lt;=$C$5,Actual!C29,Budget!C29)</f>
        <v>43650</v>
      </c>
      <c r="D29" s="19" t="n">
        <f aca="false">IF(3&lt;=$C$5,Actual!D29,Budget!D29)</f>
        <v>45450</v>
      </c>
      <c r="E29" s="19" t="n">
        <f aca="false">IF(4&lt;=$C$5,Actual!E29,Budget!E29)</f>
        <v>45000</v>
      </c>
      <c r="F29" s="19" t="n">
        <f aca="false">IF(5&lt;=$C$5,Actual!F29,Budget!F29)</f>
        <v>45000</v>
      </c>
      <c r="G29" s="19" t="n">
        <f aca="false">IF(6&lt;=$C$5,Actual!G29,Budget!G29)</f>
        <v>45000</v>
      </c>
      <c r="H29" s="19" t="n">
        <f aca="false">IF(7&lt;=$C$5,Actual!H29,Budget!H29)</f>
        <v>45000</v>
      </c>
      <c r="I29" s="19" t="n">
        <f aca="false">IF(8&lt;=$C$5,Actual!I29,Budget!I29)</f>
        <v>45000</v>
      </c>
      <c r="J29" s="19" t="n">
        <f aca="false">IF(9&lt;=$C$5,Actual!J29,Budget!J29)</f>
        <v>45000</v>
      </c>
      <c r="K29" s="19" t="n">
        <f aca="false">IF(10&lt;=$C$5,Actual!K29,Budget!K29)</f>
        <v>45000</v>
      </c>
      <c r="L29" s="19" t="n">
        <f aca="false">IF(11&lt;=$C$5,Actual!L29,Budget!L29)</f>
        <v>45000</v>
      </c>
      <c r="M29" s="19" t="n">
        <f aca="false">IF(12&lt;=$C$5,Actual!M29,Budget!M29)</f>
        <v>45000</v>
      </c>
      <c r="N29" s="19" t="n">
        <f aca="false">SUM(B29:M29)</f>
        <v>540900</v>
      </c>
    </row>
    <row r="30" customFormat="false" ht="15" hidden="false" customHeight="false" outlineLevel="0" collapsed="false">
      <c r="A30" s="13" t="s">
        <v>59</v>
      </c>
      <c r="B30" s="19" t="n">
        <f aca="false">IF(1&lt;=$C$5,Actual!B30,Budget!B30)</f>
        <v>10920</v>
      </c>
      <c r="C30" s="19" t="n">
        <f aca="false">IF(2&lt;=$C$5,Actual!C30,Budget!C30)</f>
        <v>10185</v>
      </c>
      <c r="D30" s="19" t="n">
        <f aca="false">IF(3&lt;=$C$5,Actual!D30,Budget!D30)</f>
        <v>10605</v>
      </c>
      <c r="E30" s="19" t="n">
        <f aca="false">IF(4&lt;=$C$5,Actual!E30,Budget!E30)</f>
        <v>10500</v>
      </c>
      <c r="F30" s="19" t="n">
        <f aca="false">IF(5&lt;=$C$5,Actual!F30,Budget!F30)</f>
        <v>10500</v>
      </c>
      <c r="G30" s="19" t="n">
        <f aca="false">IF(6&lt;=$C$5,Actual!G30,Budget!G30)</f>
        <v>10500</v>
      </c>
      <c r="H30" s="19" t="n">
        <f aca="false">IF(7&lt;=$C$5,Actual!H30,Budget!H30)</f>
        <v>10500</v>
      </c>
      <c r="I30" s="19" t="n">
        <f aca="false">IF(8&lt;=$C$5,Actual!I30,Budget!I30)</f>
        <v>10500</v>
      </c>
      <c r="J30" s="19" t="n">
        <f aca="false">IF(9&lt;=$C$5,Actual!J30,Budget!J30)</f>
        <v>10500</v>
      </c>
      <c r="K30" s="19" t="n">
        <f aca="false">IF(10&lt;=$C$5,Actual!K30,Budget!K30)</f>
        <v>10500</v>
      </c>
      <c r="L30" s="19" t="n">
        <f aca="false">IF(11&lt;=$C$5,Actual!L30,Budget!L30)</f>
        <v>10500</v>
      </c>
      <c r="M30" s="19" t="n">
        <f aca="false">IF(12&lt;=$C$5,Actual!M30,Budget!M30)</f>
        <v>10500</v>
      </c>
      <c r="N30" s="19" t="n">
        <f aca="false">SUM(B30:M30)</f>
        <v>126210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